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plan-p137452\Desktop\Projetos de Combate a Incêndio e Pânico\Predio L\"/>
    </mc:Choice>
  </mc:AlternateContent>
  <xr:revisionPtr revIDLastSave="0" documentId="8_{02BA6A05-EACE-4D8F-AA18-D52744EC1191}" xr6:coauthVersionLast="36" xr6:coauthVersionMax="36" xr10:uidLastSave="{00000000-0000-0000-0000-000000000000}"/>
  <bookViews>
    <workbookView xWindow="0" yWindow="0" windowWidth="13920" windowHeight="12345" activeTab="1" xr2:uid="{00000000-000D-0000-FFFF-FFFF00000000}"/>
  </bookViews>
  <sheets>
    <sheet name="Sintetico" sheetId="11" r:id="rId1"/>
    <sheet name="Global Estimado" sheetId="42" r:id="rId2"/>
    <sheet name="CronFisFin" sheetId="25" r:id="rId3"/>
    <sheet name="CPU_ADM" sheetId="33" r:id="rId4"/>
    <sheet name="BDI" sheetId="43" r:id="rId5"/>
  </sheets>
  <definedNames>
    <definedName name="_xlnm._FilterDatabase" localSheetId="1" hidden="1">'Global Estimado'!$A$6:$G$99</definedName>
    <definedName name="_xlnm.Print_Area" localSheetId="4">BDI!$B$1:$D$35</definedName>
    <definedName name="_xlnm.Print_Area" localSheetId="3">CPU_ADM!$B$1:$J$12</definedName>
    <definedName name="_xlnm.Print_Area" localSheetId="2">CronFisFin!$B$1:$G$22</definedName>
    <definedName name="_xlnm.Print_Area" localSheetId="1">'Global Estimado'!$A$2:$G$99</definedName>
    <definedName name="_xlnm.Print_Area" localSheetId="0">Sintetico!$A$1:$D$19</definedName>
    <definedName name="_xlnm.Print_Titles" localSheetId="4">BDI!$2:$7</definedName>
    <definedName name="_xlnm.Print_Titles" localSheetId="3">CPU_ADM!$2:$9</definedName>
    <definedName name="_xlnm.Print_Titles" localSheetId="2">CronFisFin!$2:$5</definedName>
    <definedName name="_xlnm.Print_Titles" localSheetId="1">'Global Estimado'!$2:$7</definedName>
    <definedName name="_xlnm.Print_Titles" localSheetId="0">Sintetico!$2:$7</definedName>
  </definedNames>
  <calcPr calcId="191029"/>
</workbook>
</file>

<file path=xl/calcChain.xml><?xml version="1.0" encoding="utf-8"?>
<calcChain xmlns="http://schemas.openxmlformats.org/spreadsheetml/2006/main">
  <c r="D15" i="25" l="1"/>
  <c r="D13" i="25"/>
  <c r="D11" i="25"/>
  <c r="D9" i="25"/>
  <c r="D97" i="42" l="1"/>
  <c r="D23" i="43"/>
  <c r="D18" i="43"/>
  <c r="D15" i="43"/>
  <c r="D8" i="43"/>
  <c r="F15" i="42" l="1"/>
  <c r="F14" i="42"/>
  <c r="I11" i="33" l="1"/>
  <c r="J11" i="33" s="1"/>
  <c r="F7" i="33" s="1"/>
  <c r="D40" i="42" l="1"/>
  <c r="F40" i="42" s="1"/>
  <c r="F92" i="42"/>
  <c r="F39" i="42" l="1"/>
  <c r="D46" i="42" l="1"/>
  <c r="D47" i="42" s="1"/>
  <c r="F79" i="42" l="1"/>
  <c r="F75" i="42"/>
  <c r="F68" i="42" l="1"/>
  <c r="F82" i="42"/>
  <c r="F88" i="42"/>
  <c r="F81" i="42"/>
  <c r="F80" i="42"/>
  <c r="F83" i="42"/>
  <c r="F31" i="42"/>
  <c r="F28" i="42"/>
  <c r="F27" i="42"/>
  <c r="F35" i="42" l="1"/>
  <c r="F55" i="42"/>
  <c r="F25" i="42" l="1"/>
  <c r="F37" i="42"/>
  <c r="F23" i="42"/>
  <c r="F24" i="42"/>
  <c r="F26" i="42"/>
  <c r="F29" i="42"/>
  <c r="F30" i="42"/>
  <c r="F32" i="42"/>
  <c r="F33" i="42"/>
  <c r="F34" i="42"/>
  <c r="F36" i="42"/>
  <c r="F38" i="42"/>
  <c r="F61" i="42"/>
  <c r="F59" i="42"/>
  <c r="F62" i="42"/>
  <c r="F58" i="42"/>
  <c r="F63" i="42" l="1"/>
  <c r="F54" i="42"/>
  <c r="F53" i="42"/>
  <c r="F70" i="42" l="1"/>
  <c r="F71" i="42"/>
  <c r="F74" i="42"/>
  <c r="F76" i="42"/>
  <c r="F77" i="42"/>
  <c r="F66" i="42"/>
  <c r="F69" i="42"/>
  <c r="F73" i="42" l="1"/>
  <c r="F87" i="42"/>
  <c r="F72" i="42"/>
  <c r="F85" i="42"/>
  <c r="F89" i="42"/>
  <c r="F78" i="42"/>
  <c r="F84" i="42"/>
  <c r="F50" i="42"/>
  <c r="F86" i="42" l="1"/>
  <c r="F47" i="42"/>
  <c r="F46" i="42"/>
  <c r="F44" i="42"/>
  <c r="F45" i="42"/>
  <c r="F43" i="42"/>
  <c r="F60" i="42" l="1"/>
  <c r="F12" i="42" l="1"/>
  <c r="F13" i="42"/>
  <c r="F22" i="42" l="1"/>
  <c r="F10" i="42"/>
  <c r="F9" i="42"/>
  <c r="F93" i="42"/>
  <c r="F91" i="42" l="1"/>
  <c r="F11" i="42"/>
  <c r="F8" i="42" s="1"/>
  <c r="C11" i="11" l="1"/>
  <c r="G7" i="33"/>
  <c r="C8" i="11"/>
  <c r="G9" i="25" l="1"/>
  <c r="F9" i="25"/>
  <c r="G15" i="25"/>
  <c r="F15" i="25"/>
  <c r="F67" i="42"/>
  <c r="F20" i="42" s="1"/>
  <c r="C10" i="11" l="1"/>
  <c r="G13" i="25" l="1"/>
  <c r="F13" i="25"/>
  <c r="F18" i="42"/>
  <c r="F17" i="42" l="1"/>
  <c r="F95" i="42" s="1"/>
  <c r="G14" i="42" s="1"/>
  <c r="C9" i="11" l="1"/>
  <c r="C13" i="11" s="1"/>
  <c r="F97" i="42"/>
  <c r="C15" i="11" s="1"/>
  <c r="G92" i="42"/>
  <c r="G40" i="42"/>
  <c r="G39" i="42"/>
  <c r="G68" i="42"/>
  <c r="G82" i="42"/>
  <c r="G75" i="42"/>
  <c r="G79" i="42"/>
  <c r="G81" i="42"/>
  <c r="G88" i="42"/>
  <c r="G83" i="42"/>
  <c r="G80" i="42"/>
  <c r="G28" i="42"/>
  <c r="G27" i="42"/>
  <c r="G31" i="42"/>
  <c r="G35" i="42"/>
  <c r="G55" i="42"/>
  <c r="G25" i="42"/>
  <c r="G62" i="42"/>
  <c r="G37" i="42"/>
  <c r="G38" i="42"/>
  <c r="G32" i="42"/>
  <c r="G24" i="42"/>
  <c r="G30" i="42"/>
  <c r="G36" i="42"/>
  <c r="G26" i="42"/>
  <c r="G23" i="42"/>
  <c r="G58" i="42"/>
  <c r="G34" i="42"/>
  <c r="G59" i="42"/>
  <c r="G61" i="42"/>
  <c r="G29" i="42"/>
  <c r="G33" i="42"/>
  <c r="G63" i="42"/>
  <c r="G53" i="42"/>
  <c r="G54" i="42"/>
  <c r="G74" i="42"/>
  <c r="G69" i="42"/>
  <c r="G76" i="42"/>
  <c r="G70" i="42"/>
  <c r="G77" i="42"/>
  <c r="G66" i="42"/>
  <c r="G71" i="42"/>
  <c r="G78" i="42"/>
  <c r="G50" i="42"/>
  <c r="G89" i="42"/>
  <c r="G85" i="42"/>
  <c r="G87" i="42"/>
  <c r="G73" i="42"/>
  <c r="G72" i="42"/>
  <c r="G84" i="42"/>
  <c r="G43" i="42"/>
  <c r="G45" i="42"/>
  <c r="G44" i="42"/>
  <c r="G46" i="42"/>
  <c r="G47" i="42"/>
  <c r="G86" i="42"/>
  <c r="G60" i="42"/>
  <c r="G12" i="42"/>
  <c r="G13" i="42"/>
  <c r="G15" i="42"/>
  <c r="G10" i="42"/>
  <c r="G93" i="42"/>
  <c r="G9" i="42"/>
  <c r="G22" i="42"/>
  <c r="G11" i="42"/>
  <c r="G8" i="42"/>
  <c r="G67" i="42"/>
  <c r="G18" i="42"/>
  <c r="D17" i="25" l="1"/>
  <c r="G11" i="25"/>
  <c r="G18" i="25" s="1"/>
  <c r="F11" i="25"/>
  <c r="F18" i="25" s="1"/>
  <c r="F19" i="25" s="1"/>
  <c r="C17" i="11"/>
  <c r="D9" i="11" s="1"/>
  <c r="F99" i="42"/>
  <c r="D8" i="11"/>
  <c r="G19" i="25" l="1"/>
  <c r="D10" i="11"/>
  <c r="D11" i="11"/>
  <c r="F20" i="25"/>
  <c r="F21" i="25" s="1"/>
  <c r="G20" i="25" l="1"/>
  <c r="G21" i="25" s="1"/>
</calcChain>
</file>

<file path=xl/sharedStrings.xml><?xml version="1.0" encoding="utf-8"?>
<sst xmlns="http://schemas.openxmlformats.org/spreadsheetml/2006/main" count="350" uniqueCount="235">
  <si>
    <t>ITEM</t>
  </si>
  <si>
    <t xml:space="preserve">UN </t>
  </si>
  <si>
    <t>DESCRIÇÃO</t>
  </si>
  <si>
    <t>01</t>
  </si>
  <si>
    <t>02</t>
  </si>
  <si>
    <t>03</t>
  </si>
  <si>
    <t>04</t>
  </si>
  <si>
    <t>QUANTIDADE</t>
  </si>
  <si>
    <t>R$ TOTAL</t>
  </si>
  <si>
    <t>UN</t>
  </si>
  <si>
    <t>H</t>
  </si>
  <si>
    <t>MÊS</t>
  </si>
  <si>
    <t>%</t>
  </si>
  <si>
    <t>SUBTOTAL 1</t>
  </si>
  <si>
    <t>TOTAL OBRA</t>
  </si>
  <si>
    <t>ORÇAMENTO SINTÉTICO</t>
  </si>
  <si>
    <t>R$ UN.
(MAT. + M.O.)</t>
  </si>
  <si>
    <t>SERVIÇO</t>
  </si>
  <si>
    <t>01.01</t>
  </si>
  <si>
    <t>01.05</t>
  </si>
  <si>
    <t>02.01</t>
  </si>
  <si>
    <t>CRONOGRAMA FÍSICO FINANCEIRO</t>
  </si>
  <si>
    <t>MOBILIZAÇÃO / SERVIÇOS PRELIMINARES</t>
  </si>
  <si>
    <t>01.02</t>
  </si>
  <si>
    <t>01.03</t>
  </si>
  <si>
    <t>01.04</t>
  </si>
  <si>
    <t>PIS</t>
  </si>
  <si>
    <t>COFINS</t>
  </si>
  <si>
    <t>ISS</t>
  </si>
  <si>
    <t>R$</t>
  </si>
  <si>
    <t>03.01</t>
  </si>
  <si>
    <t>03.02</t>
  </si>
  <si>
    <t>03.03</t>
  </si>
  <si>
    <t>BDI</t>
  </si>
  <si>
    <t>QUANTIDADE (%)</t>
  </si>
  <si>
    <t>ADMINISTRAÇÃO CENTRAL (AC)</t>
  </si>
  <si>
    <t>LUCRO (L)</t>
  </si>
  <si>
    <t>DESPESAS FINANCEIRAS (DF)</t>
  </si>
  <si>
    <t>SEGUROS (S)</t>
  </si>
  <si>
    <t>GARANTIAS (G)</t>
  </si>
  <si>
    <t xml:space="preserve">RISCOS (R) </t>
  </si>
  <si>
    <t>TRIBUTOS (I)</t>
  </si>
  <si>
    <t>BDI (BONIFICAÇÃO E DESPESAS INDIRETAS) OU LDI (LUCRO E DESPESAS INDIRETAS)</t>
  </si>
  <si>
    <r>
      <t xml:space="preserve">BDI = </t>
    </r>
    <r>
      <rPr>
        <u/>
        <sz val="16"/>
        <color theme="1"/>
        <rFont val="Calibri"/>
        <family val="2"/>
      </rPr>
      <t xml:space="preserve">(1 + (AC + S + R + G)) (1 + DF) (1 + L) </t>
    </r>
    <r>
      <rPr>
        <sz val="16"/>
        <color theme="1"/>
        <rFont val="Calibri"/>
        <family val="2"/>
      </rPr>
      <t> -1</t>
    </r>
  </si>
  <si>
    <t>(1 - I)</t>
  </si>
  <si>
    <t>DEMONSTRATIVO DE COMPOSIÇÃO DO BDI</t>
  </si>
  <si>
    <t>BDI, FORAM APLICADOS NA FÓRMULA DEMONSTRADA ABAIXO:</t>
  </si>
  <si>
    <t>PLANILHA COM VALOR GLOBAL ESTIMADO</t>
  </si>
  <si>
    <t>DESPESAS INDIRETAS</t>
  </si>
  <si>
    <t>REMUNERAÇÃO</t>
  </si>
  <si>
    <t>COMPOSIÇÃO DE CUSTOS DE ADMINISTRAÇÃO LOCAL DE OBRA</t>
  </si>
  <si>
    <t>ADMINISTRAÇÃO LOCAL DE OBRA (INCLUSIVE ENCARGOS SOCIAIS)</t>
  </si>
  <si>
    <t>CÓDIGO</t>
  </si>
  <si>
    <t>QUANTIDADE / MÊS</t>
  </si>
  <si>
    <t>ADMINISTRAÇÃO LOCAL DE OBRA</t>
  </si>
  <si>
    <t>CUSTO MENSAL</t>
  </si>
  <si>
    <t>CUSTO TOTAL</t>
  </si>
  <si>
    <t>QUANTIDADE TOTAL</t>
  </si>
  <si>
    <t>PRAZO</t>
  </si>
  <si>
    <t>REALIZADO NO PERÍODO (R$)</t>
  </si>
  <si>
    <t>REALIZADO NO PERÍODO (%)</t>
  </si>
  <si>
    <t>ACUMULADO (R$)</t>
  </si>
  <si>
    <t>ACUMULADO (%)</t>
  </si>
  <si>
    <t>FONTE</t>
  </si>
  <si>
    <t>SINAPI</t>
  </si>
  <si>
    <t>R$ UN / H</t>
  </si>
  <si>
    <t>06</t>
  </si>
  <si>
    <t>m</t>
  </si>
  <si>
    <t>MOBILIZAÇÃO E CANTEIRO DE OBRAS</t>
  </si>
  <si>
    <t>SERVIÇOS COMPLEMENTARES</t>
  </si>
  <si>
    <t>1.1</t>
  </si>
  <si>
    <t>1.2</t>
  </si>
  <si>
    <t>1.3</t>
  </si>
  <si>
    <t>3.1</t>
  </si>
  <si>
    <t>1</t>
  </si>
  <si>
    <t>3</t>
  </si>
  <si>
    <t>4</t>
  </si>
  <si>
    <t>2</t>
  </si>
  <si>
    <t>2.1</t>
  </si>
  <si>
    <t>3.2</t>
  </si>
  <si>
    <t>3.3</t>
  </si>
  <si>
    <t>5</t>
  </si>
  <si>
    <t>3.4</t>
  </si>
  <si>
    <t>4.1</t>
  </si>
  <si>
    <t>und.</t>
  </si>
  <si>
    <t>3.5</t>
  </si>
  <si>
    <t>3.6</t>
  </si>
  <si>
    <t>VALOR COM BDI</t>
  </si>
  <si>
    <t>INSTALAÇÕES DE PREVENÇÃO E COMBATE A INCÊNDIO</t>
  </si>
  <si>
    <t>m2</t>
  </si>
  <si>
    <t>mês</t>
  </si>
  <si>
    <t>und</t>
  </si>
  <si>
    <t>1.4</t>
  </si>
  <si>
    <t>1.5</t>
  </si>
  <si>
    <t>1.6</t>
  </si>
  <si>
    <t>3.1.1</t>
  </si>
  <si>
    <t>Sistema Hidráulico Preventivo - SHP</t>
  </si>
  <si>
    <t>3.1.2</t>
  </si>
  <si>
    <t>3.1.3</t>
  </si>
  <si>
    <t>3.1.4</t>
  </si>
  <si>
    <t>3.1.5</t>
  </si>
  <si>
    <t>3.1.6</t>
  </si>
  <si>
    <t>Acionador Manual de Bomba de Incendio - Fornecimento e Instalação</t>
  </si>
  <si>
    <r>
      <rPr>
        <sz val="11"/>
        <color rgb="FF050505"/>
        <rFont val="Calibri"/>
        <family val="2"/>
        <scheme val="minor"/>
      </rPr>
      <t>Eletroduto de Aço Galvanizado de 3/4 - Fornecimento, Instalação e Acessórios</t>
    </r>
  </si>
  <si>
    <t>3.2.1</t>
  </si>
  <si>
    <t>3.2.2</t>
  </si>
  <si>
    <t>3.2.3</t>
  </si>
  <si>
    <t>3.2.4</t>
  </si>
  <si>
    <t>3.2.5</t>
  </si>
  <si>
    <t>Extintores</t>
  </si>
  <si>
    <t>Iluminação de Emergência</t>
  </si>
  <si>
    <t>3.3.1</t>
  </si>
  <si>
    <t>Placa fotoluminescente - E5 240x120mm - Extintor</t>
  </si>
  <si>
    <t>Sinalização</t>
  </si>
  <si>
    <t>Placa fotoluminescente - S2 252/126mm - Saída de emergência</t>
  </si>
  <si>
    <t>Placa fotoluminescente - S12 252/126mm - Saída de emergência</t>
  </si>
  <si>
    <t>Saídas de Emergência</t>
  </si>
  <si>
    <t>Alarme e Detecção de Incêndio</t>
  </si>
  <si>
    <t xml:space="preserve">Aplicação de faixa / fita adesiva antiderrapante, largura 50mm, em degraus de escada, inclusive fornecimento </t>
  </si>
  <si>
    <t>4.2</t>
  </si>
  <si>
    <t>m3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</si>
  <si>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</si>
  <si>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</si>
  <si>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</si>
  <si>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</si>
  <si>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</si>
  <si>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</si>
  <si>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</si>
  <si>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</si>
  <si>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</si>
  <si>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</si>
  <si>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</si>
  <si>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3.6.1</t>
  </si>
  <si>
    <t>Placa fotoluminescente - E1 150x150mm - Alarme de Sonoro - Fornecimento e Instalação</t>
  </si>
  <si>
    <t>Placa de obra em chapa de aco galvanizado</t>
  </si>
  <si>
    <t>Container (6,0x2,3x2,5m) com isolamento térmico - escritório com ar condicionado</t>
  </si>
  <si>
    <t>Container (6,0x2,3x2,5m) com isolamento térmico - vestiário com quatro (4) chuveiros, três (3) sanitários, um (1) lavatório e um (1) mictório completo</t>
  </si>
  <si>
    <t>Container (6,0x2,3x2,5m) com isolamento térmico - depósito e ferramentaria com lavatório</t>
  </si>
  <si>
    <t>Mobilização e desmobilização de container, inclusive instalação e transporte com caminhão guindauto (munck)</t>
  </si>
  <si>
    <t>Luminária de emergência - fornecimento e instalação</t>
  </si>
  <si>
    <t>Tomada alta de embutir (1 módulo), 2p+t 20 a, incluindo suporte e placa - fornecimento e instalação</t>
  </si>
  <si>
    <t>Cabo de cobre flexível isolado, 2,5 mm², anti-chama 450/750 v, para circuitos terminais - fornecimento e instalação</t>
  </si>
  <si>
    <t>Condulete de alumínio, tipo b, para eletroduto de aço galvanizado dn 20 mm (3/4''), aparente - fornecimento e instalação</t>
  </si>
  <si>
    <t>3.6.2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</si>
  <si>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</si>
  <si>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</si>
  <si>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</si>
  <si>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</si>
  <si>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</si>
  <si>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</si>
  <si>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</si>
  <si>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</si>
  <si>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3.6.11</t>
  </si>
  <si>
    <t>3.6.12</t>
  </si>
  <si>
    <t>3.6.13</t>
  </si>
  <si>
    <t>3.6.14</t>
  </si>
  <si>
    <t>3.6.15</t>
  </si>
  <si>
    <t>3.6.16</t>
  </si>
  <si>
    <t>3.6.17</t>
  </si>
  <si>
    <t>3.6.18</t>
  </si>
  <si>
    <t>3.6.19</t>
  </si>
  <si>
    <t>3.6.20</t>
  </si>
  <si>
    <t>Extintor de pó quimico abc, capacidade de 4 kg - Fornecimento e instalacao</t>
  </si>
  <si>
    <t>Placa fotoluminescente - E3 240x120mm - Acionador Manual Bomba - Fornecimento e Instalação</t>
  </si>
  <si>
    <t>Placa Fotoluminescente M1  420/594 mm -  Indicações dos sistemas de segurança - Fornecimento e Instalação</t>
  </si>
  <si>
    <t>Placa Fotoluminescente M7  442/221 mm -  Porta de Segurança - Fornecimento e Instalação</t>
  </si>
  <si>
    <t>Placa fotoluminescente - S9 126/63mm - Escada de emergência - Indicação de lotação máxima - Fornecimento e Instalação</t>
  </si>
  <si>
    <t>Placa fotoluminescente - S8 126/63mm - Escada de emergência - Indicação de lotação máxima - Fornecimento e Instalação</t>
  </si>
  <si>
    <t>3.4.1</t>
  </si>
  <si>
    <t>3.4.2</t>
  </si>
  <si>
    <t>3.5.1</t>
  </si>
  <si>
    <t>3.5.2</t>
  </si>
  <si>
    <t>3.5.3</t>
  </si>
  <si>
    <t>3.5.4</t>
  </si>
  <si>
    <t>3.5.6</t>
  </si>
  <si>
    <t>Eletroduto rígido soldável, pvc, dn 32 mm (1), aparente, instalado em parede - Fornecimento e instalação</t>
  </si>
  <si>
    <t>Hidrante de recalque incluindo caixa em alvenaria de tijolos maciços esp. = 0,12m, dim. int. = 0.40 x 0.60 x 0.35m, com tampa em ferro fundido 0,40 x 0,60 e fundo com brita</t>
  </si>
  <si>
    <t>Abrigo para hidrante, 90x60x17cm, com registro globo angular 45º 2.1/2", adaptador storz 2.1/2", mangueira de incêndio 30 m, redução 2.1/2x1.1/2" e esguicho em latão 1.1/2" - Fornecimento e instalação. Af_08/2017</t>
  </si>
  <si>
    <t>Tubo de aço galvanizado com costura, classe média, dn 65 (2 1/2"), conexão rosqueada, instalado em rede de alimentação para hidrante - fornecimento e instalação. af_12/2015</t>
  </si>
  <si>
    <t>Fornecimento e assentamento de te de ferro galvanizado de 2 1/2"</t>
  </si>
  <si>
    <t>3.1.18</t>
  </si>
  <si>
    <t>Fornecimento e instalação de pressostato 0 a 10 kgf/cm2</t>
  </si>
  <si>
    <t>Corrimão simples, diâmetro externo = 1 1/2", em aço galvanizado. af_04/2019_p</t>
  </si>
  <si>
    <t xml:space="preserve">Guarda-corpo h = 1,10m e Corrimão em tubo ferro galvanizado, barras superiores alt=0,92m e 0,70m e barra inferior, diam= 1.1/2", barras verticais d=3/4" a cada 0,11m, curvas de aço carbono. Rev 02	</t>
  </si>
  <si>
    <t>3.4.3</t>
  </si>
  <si>
    <t>Placa fotoluminescente - A5  Triangular base 340mm - Cuidado, risco de choque elétrico - Fornecimento e Instalação</t>
  </si>
  <si>
    <t>Placa fotoluminescente - S3 316/158 mm - Saída de emergência - Fornecimento e Instalação</t>
  </si>
  <si>
    <t>Placa fotoluminescente - S3 442/221 mm - Saída de emergência - Fornecimento e Instalação</t>
  </si>
  <si>
    <t>Tubo de aço galvanizado com costura, classe média, dn 80 (3"), conexão rosqueada, instalado em rede de alimentação para hidrante - fornecimento e instalação. af_12/2015</t>
  </si>
  <si>
    <t>Válvula de retenção horizontal, de bronze, roscável, 3" - fornecimento e instalação. af_01/2019</t>
  </si>
  <si>
    <t>Válvula de retenção vertical, de bronze, roscável, 3" - fornecimento e instalação. af_01/2019</t>
  </si>
  <si>
    <t>Registro de gaveta bruto, latão, roscável, 1 1/2", instalado em reservação de água de edificação que possua reservatório de fibra/fibrocimento ? fornecimento e instalação. af_06/2016</t>
  </si>
  <si>
    <t xml:space="preserve">Cotovelo 90 graus, em ferro galvanizado, conexão rosqueada, dn 65 (2 1/2"), instalado em reservação de água de edificação que possua reservatório de fibra/fibrocimento ? fornecimento e instalação. af_06/2016	</t>
  </si>
  <si>
    <t>Cotovelo 90 graus, em ferro galvanizado, conexão rosqueada, dn 80 (3"), instalado em reservação de água de edificação que possua reservatório de fibra/fibrocimento ? fornecimento e instalação. af_06/2016</t>
  </si>
  <si>
    <t>Fornecimento e assentamento de te de ferro galvanizado de 3"</t>
  </si>
  <si>
    <t>Placa fotoluminescente - S3 252/126  mm - Saída de emergência - Fornecimento e Instalação</t>
  </si>
  <si>
    <t>Placa fotoluminescente - E2 126x252mm - Alarme de Incêndio - Fornecimento e Instalação</t>
  </si>
  <si>
    <t>Placa fotoluminescente - E8 179/179mm - Abrigo de Mangueira e Hidrante</t>
  </si>
  <si>
    <t>Placa fotoluminescente - P4 151/151  mm - Saída de emergência - Proíbido utilizar elevador em caso de incêndio</t>
  </si>
  <si>
    <t>Placa fotoluminescente - S1 252/126  mm - Saída de emergência</t>
  </si>
  <si>
    <t>Placa fotoluminescente - S17 252/126  mm - Número do pavimento</t>
  </si>
  <si>
    <t>Placa fotoluminescente - S9 306/158mm - Escada de emergência - Fornecimento e Instalação</t>
  </si>
  <si>
    <t>Placa fotoluminescente - S8 252/126mm - Escada de emergência - Fornecimento e Instalação</t>
  </si>
  <si>
    <t>Placa fotoluminescente - S8 306/158mm - Escada de emergência - Fornecimento e Instalação</t>
  </si>
  <si>
    <t>Placa fotoluminescente - S9 252/126mm - Escada de emergência - Fornecimento e Instalação</t>
  </si>
  <si>
    <t>Placa Fotoluminescente M7  252/126 mm -  Porta de Segurança - Fornecimento e Instalação</t>
  </si>
  <si>
    <t>Placa fotoluminescente - S11 126/63mm - Saída de emergência - Fornecimento e Instalação</t>
  </si>
  <si>
    <t>3.1.19</t>
  </si>
  <si>
    <t>3.6.21</t>
  </si>
  <si>
    <t>3.6.22</t>
  </si>
  <si>
    <t>3.6.23</t>
  </si>
  <si>
    <t>3.6.24</t>
  </si>
  <si>
    <t>Motobomba centrífuga, prevenção contra incêndio, marca schneider ou similar, modelo BPI-92 R 2 1/2, motor 1,5 cv, trifásico 220V, recalque 2 1/2", hm =3 a 18 m, q = 8,4 a 31,6m3/h - Fornecimento e Instalação</t>
  </si>
  <si>
    <t>Limpeza geral</t>
  </si>
  <si>
    <t>Carga manual de entulho em caminhao basculante 6 m3</t>
  </si>
  <si>
    <t>Manômetro 0 a 10 Kgf/cm2, d=100mm, conexão 1/2" BSP - fornecimento e instalação</t>
  </si>
  <si>
    <t>INSTALAÇÕES DE PREVENÇÃO E COMBATE A INCÊNDIO - PRÉDIO L - UNIFAL</t>
  </si>
  <si>
    <t>ADMINISTRAÇÃO LOCAL DE OBRA COM ENCARREGADO E ENGENHEIRO CIVIL</t>
  </si>
  <si>
    <t>Registro de gaveta bruto, latão, roscável, 3", instalado em reservação de água de edificação que possua reservatório de fibra/fibrocimento e instalação. af_06/2016</t>
  </si>
  <si>
    <t>3.5.5</t>
  </si>
  <si>
    <t>CONJUNTO ELEVATÓRIO MOTOR-BOMBA (CENTRÍFUGA) DE 3 HP</t>
  </si>
  <si>
    <t>OBS.: PARA A OBTENÇÃO DO VALOR DO BDI DE 20,81%, TODOS OS ITENS PREVISTOS NESTE DEMONSTRATIVO DE COMPOSIÇÃO DO</t>
  </si>
  <si>
    <t>Central de alarme enderecavel 4 lacos ate 256 enderecos - Fornecimento e instalação</t>
  </si>
  <si>
    <t>Cabo blindado para alarme e detecção de incêncio 4 x 1,5mm2 - Fornecimento e instalação</t>
  </si>
  <si>
    <t>Sirene aúdio-visual 120db para alarme de incêndio,endereçável - Fornecimento e instalação</t>
  </si>
  <si>
    <t>Acionador manual (botoeira) tipo quebra-vidro, p/instal. Incendio - Fornecimento e instalação</t>
  </si>
  <si>
    <t>Bateria de 12v x 7a para centrais de alarme - Fornecimento e instalação</t>
  </si>
  <si>
    <t>CONTAINER (6,0X2,3X2,5M) COM ISOLAMENTO TÉRMICO -
REFEITÓRIO COMPLETO</t>
  </si>
  <si>
    <t>1.7</t>
  </si>
  <si>
    <t>90777</t>
  </si>
  <si>
    <t>ENGENHEIRO CIVIL JUNIOR (1/4 PERIODO)</t>
  </si>
  <si>
    <t>INSERIR DADOS DA EMPRESA</t>
  </si>
  <si>
    <t>INSERIR ASSINATURA</t>
  </si>
  <si>
    <t>TOTAL</t>
  </si>
  <si>
    <t>ETAPAS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</si>
</sst>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R$&quot;\ #,##0;[Red]\-&quot;R$&quot;\ #,##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\ &quot;MESES&quot;"/>
    <numFmt numFmtId="166" formatCode="_(&quot;R$ &quot;* #,##0.00_);_(&quot;R$ &quot;* \(#,##0.00\);_(&quot;R$ &quot;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b/>
      <sz val="1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16"/>
      <color theme="1"/>
      <name val="Calibri"/>
      <family val="2"/>
    </font>
    <font>
      <u/>
      <sz val="16"/>
      <color theme="1"/>
      <name val="Calibri"/>
      <family val="2"/>
    </font>
    <font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.5"/>
      <color indexed="8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050505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9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8" fillId="0" borderId="0"/>
    <xf numFmtId="0" fontId="20" fillId="0" borderId="0"/>
    <xf numFmtId="166" fontId="20" fillId="0" borderId="0" applyFont="0" applyFill="0" applyBorder="0" applyAlignment="0" applyProtection="0"/>
    <xf numFmtId="44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21" fillId="0" borderId="0"/>
    <xf numFmtId="0" fontId="22" fillId="0" borderId="0"/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81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49" fontId="0" fillId="2" borderId="1" xfId="0" applyNumberFormat="1" applyFill="1" applyBorder="1"/>
    <xf numFmtId="0" fontId="0" fillId="2" borderId="1" xfId="0" applyFill="1" applyBorder="1" applyAlignment="1">
      <alignment wrapText="1"/>
    </xf>
    <xf numFmtId="4" fontId="0" fillId="0" borderId="1" xfId="0" applyNumberFormat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10" fontId="0" fillId="0" borderId="12" xfId="1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 wrapText="1"/>
    </xf>
    <xf numFmtId="10" fontId="0" fillId="0" borderId="0" xfId="1" applyNumberFormat="1" applyFont="1" applyAlignment="1">
      <alignment horizontal="center"/>
    </xf>
    <xf numFmtId="10" fontId="9" fillId="0" borderId="1" xfId="1" applyNumberFormat="1" applyFont="1" applyFill="1" applyBorder="1" applyAlignment="1">
      <alignment horizont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8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10" fontId="0" fillId="0" borderId="0" xfId="1" applyNumberFormat="1" applyFont="1" applyAlignment="1" applyProtection="1">
      <alignment horizontal="center"/>
      <protection locked="0"/>
    </xf>
    <xf numFmtId="0" fontId="0" fillId="0" borderId="0" xfId="0" applyAlignment="1" applyProtection="1">
      <alignment wrapText="1"/>
      <protection locked="0"/>
    </xf>
    <xf numFmtId="4" fontId="15" fillId="0" borderId="1" xfId="1" applyNumberFormat="1" applyFont="1" applyFill="1" applyBorder="1" applyAlignment="1">
      <alignment horizontal="center"/>
    </xf>
    <xf numFmtId="10" fontId="15" fillId="0" borderId="1" xfId="1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49" fontId="0" fillId="4" borderId="0" xfId="0" applyNumberFormat="1" applyFill="1" applyProtection="1">
      <protection locked="0"/>
    </xf>
    <xf numFmtId="0" fontId="0" fillId="4" borderId="15" xfId="0" applyFill="1" applyBorder="1" applyAlignment="1" applyProtection="1">
      <alignment wrapText="1"/>
      <protection locked="0"/>
    </xf>
    <xf numFmtId="0" fontId="0" fillId="4" borderId="0" xfId="0" applyFill="1" applyProtection="1">
      <protection locked="0"/>
    </xf>
    <xf numFmtId="0" fontId="0" fillId="0" borderId="2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10" fontId="0" fillId="0" borderId="0" xfId="1" applyNumberFormat="1" applyFont="1" applyProtection="1">
      <protection locked="0"/>
    </xf>
    <xf numFmtId="164" fontId="0" fillId="0" borderId="0" xfId="10" applyNumberFormat="1" applyFont="1" applyAlignment="1" applyProtection="1">
      <alignment horizontal="center"/>
      <protection locked="0"/>
    </xf>
    <xf numFmtId="0" fontId="0" fillId="4" borderId="0" xfId="0" applyFill="1"/>
    <xf numFmtId="4" fontId="0" fillId="4" borderId="0" xfId="0" applyNumberFormat="1" applyFill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4" fontId="0" fillId="0" borderId="9" xfId="0" applyNumberFormat="1" applyBorder="1" applyAlignment="1">
      <alignment horizontal="center" vertical="center" wrapText="1"/>
    </xf>
    <xf numFmtId="0" fontId="0" fillId="0" borderId="0" xfId="0"/>
    <xf numFmtId="4" fontId="0" fillId="0" borderId="0" xfId="0" applyNumberFormat="1" applyAlignment="1">
      <alignment horizontal="center" vertical="center"/>
    </xf>
    <xf numFmtId="49" fontId="4" fillId="4" borderId="1" xfId="0" applyNumberFormat="1" applyFont="1" applyFill="1" applyBorder="1"/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 wrapText="1"/>
    </xf>
    <xf numFmtId="4" fontId="0" fillId="0" borderId="0" xfId="0" applyNumberFormat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0" xfId="0" applyNumberFormat="1" applyBorder="1" applyAlignment="1">
      <alignment vertical="center"/>
    </xf>
    <xf numFmtId="49" fontId="0" fillId="0" borderId="0" xfId="0" applyNumberFormat="1" applyBorder="1"/>
    <xf numFmtId="49" fontId="0" fillId="0" borderId="0" xfId="0" applyNumberFormat="1" applyAlignment="1">
      <alignment vertical="center"/>
    </xf>
    <xf numFmtId="0" fontId="0" fillId="0" borderId="0" xfId="0"/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centerContinuous" wrapText="1"/>
    </xf>
    <xf numFmtId="10" fontId="5" fillId="0" borderId="1" xfId="1" applyNumberFormat="1" applyFont="1" applyBorder="1" applyAlignment="1">
      <alignment horizontal="centerContinuous"/>
    </xf>
    <xf numFmtId="10" fontId="0" fillId="0" borderId="0" xfId="1" applyNumberFormat="1" applyFont="1" applyBorder="1" applyAlignment="1">
      <alignment horizontal="center"/>
    </xf>
    <xf numFmtId="0" fontId="0" fillId="0" borderId="0" xfId="0"/>
    <xf numFmtId="0" fontId="0" fillId="0" borderId="0" xfId="0"/>
    <xf numFmtId="49" fontId="0" fillId="0" borderId="13" xfId="0" applyNumberForma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/>
    <xf numFmtId="49" fontId="0" fillId="0" borderId="1" xfId="0" applyNumberFormat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/>
    <xf numFmtId="165" fontId="0" fillId="0" borderId="18" xfId="0" applyNumberFormat="1" applyBorder="1" applyAlignment="1">
      <alignment horizontal="center" vertical="center" wrapText="1"/>
    </xf>
    <xf numFmtId="0" fontId="0" fillId="0" borderId="0" xfId="0"/>
    <xf numFmtId="49" fontId="0" fillId="2" borderId="1" xfId="0" applyNumberForma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23" fillId="0" borderId="1" xfId="13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17" fillId="0" borderId="1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0" fillId="0" borderId="0" xfId="0"/>
    <xf numFmtId="44" fontId="0" fillId="0" borderId="12" xfId="1" applyNumberFormat="1" applyFont="1" applyBorder="1" applyAlignment="1">
      <alignment horizontal="center" vertical="center"/>
    </xf>
    <xf numFmtId="44" fontId="5" fillId="0" borderId="1" xfId="1" applyNumberFormat="1" applyFont="1" applyBorder="1" applyAlignment="1">
      <alignment horizontal="centerContinuous"/>
    </xf>
    <xf numFmtId="44" fontId="0" fillId="0" borderId="0" xfId="1" applyNumberFormat="1" applyFont="1" applyAlignment="1">
      <alignment horizontal="center"/>
    </xf>
    <xf numFmtId="0" fontId="0" fillId="0" borderId="0" xfId="0" applyBorder="1"/>
    <xf numFmtId="0" fontId="0" fillId="0" borderId="0" xfId="0"/>
    <xf numFmtId="0" fontId="0" fillId="0" borderId="9" xfId="0" applyBorder="1" applyAlignment="1">
      <alignment horizontal="center" vertical="center" wrapText="1"/>
    </xf>
    <xf numFmtId="49" fontId="0" fillId="0" borderId="1" xfId="0" applyNumberFormat="1" applyBorder="1" applyProtection="1">
      <protection locked="0"/>
    </xf>
    <xf numFmtId="10" fontId="0" fillId="0" borderId="1" xfId="1" applyNumberFormat="1" applyFont="1" applyBorder="1" applyAlignment="1" applyProtection="1">
      <alignment horizontal="center"/>
      <protection locked="0"/>
    </xf>
    <xf numFmtId="49" fontId="4" fillId="4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4" fontId="0" fillId="0" borderId="24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 wrapText="1"/>
    </xf>
    <xf numFmtId="49" fontId="0" fillId="0" borderId="5" xfId="0" applyNumberFormat="1" applyBorder="1"/>
    <xf numFmtId="49" fontId="5" fillId="0" borderId="1" xfId="0" applyNumberFormat="1" applyFont="1" applyBorder="1" applyAlignment="1">
      <alignment horizontal="centerContinuous"/>
    </xf>
    <xf numFmtId="49" fontId="19" fillId="0" borderId="1" xfId="0" applyNumberFormat="1" applyFont="1" applyBorder="1" applyAlignment="1">
      <alignment horizontal="centerContinuous"/>
    </xf>
    <xf numFmtId="4" fontId="0" fillId="0" borderId="25" xfId="0" applyNumberFormat="1" applyBorder="1" applyAlignment="1">
      <alignment vertical="center"/>
    </xf>
    <xf numFmtId="4" fontId="0" fillId="0" borderId="25" xfId="0" applyNumberFormat="1" applyBorder="1" applyAlignment="1">
      <alignment horizontal="center"/>
    </xf>
    <xf numFmtId="49" fontId="4" fillId="4" borderId="13" xfId="0" applyNumberFormat="1" applyFont="1" applyFill="1" applyBorder="1" applyAlignment="1">
      <alignment horizontal="center" vertical="center"/>
    </xf>
    <xf numFmtId="49" fontId="0" fillId="4" borderId="15" xfId="0" applyNumberFormat="1" applyFill="1" applyBorder="1" applyProtection="1">
      <protection locked="0"/>
    </xf>
    <xf numFmtId="10" fontId="0" fillId="0" borderId="2" xfId="1" applyNumberFormat="1" applyFont="1" applyBorder="1" applyAlignment="1" applyProtection="1">
      <alignment horizontal="center"/>
      <protection locked="0"/>
    </xf>
    <xf numFmtId="49" fontId="0" fillId="0" borderId="18" xfId="0" applyNumberFormat="1" applyBorder="1" applyProtection="1">
      <protection locked="0"/>
    </xf>
    <xf numFmtId="10" fontId="0" fillId="0" borderId="18" xfId="1" applyNumberFormat="1" applyFont="1" applyBorder="1" applyAlignment="1" applyProtection="1">
      <alignment horizontal="center"/>
      <protection locked="0"/>
    </xf>
    <xf numFmtId="49" fontId="0" fillId="0" borderId="5" xfId="0" applyNumberFormat="1" applyBorder="1" applyProtection="1">
      <protection locked="0"/>
    </xf>
    <xf numFmtId="10" fontId="0" fillId="0" borderId="29" xfId="1" applyNumberFormat="1" applyFont="1" applyBorder="1" applyAlignment="1" applyProtection="1">
      <alignment horizontal="center"/>
      <protection locked="0"/>
    </xf>
    <xf numFmtId="10" fontId="0" fillId="0" borderId="26" xfId="1" applyNumberFormat="1" applyFont="1" applyBorder="1" applyAlignment="1" applyProtection="1">
      <alignment horizontal="center"/>
      <protection locked="0"/>
    </xf>
    <xf numFmtId="49" fontId="0" fillId="2" borderId="17" xfId="0" applyNumberFormat="1" applyFill="1" applyBorder="1" applyProtection="1">
      <protection locked="0"/>
    </xf>
    <xf numFmtId="10" fontId="0" fillId="0" borderId="25" xfId="1" applyNumberFormat="1" applyFont="1" applyBorder="1" applyAlignment="1" applyProtection="1">
      <alignment horizontal="center"/>
      <protection locked="0"/>
    </xf>
    <xf numFmtId="49" fontId="0" fillId="0" borderId="27" xfId="0" applyNumberFormat="1" applyBorder="1" applyProtection="1">
      <protection locked="0"/>
    </xf>
    <xf numFmtId="0" fontId="13" fillId="0" borderId="28" xfId="0" applyFont="1" applyBorder="1" applyAlignment="1">
      <alignment horizontal="center"/>
    </xf>
    <xf numFmtId="10" fontId="0" fillId="0" borderId="22" xfId="1" applyNumberFormat="1" applyFont="1" applyBorder="1" applyAlignment="1" applyProtection="1">
      <alignment horizontal="center"/>
      <protection locked="0"/>
    </xf>
    <xf numFmtId="49" fontId="4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10" fontId="0" fillId="5" borderId="1" xfId="0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top" wrapText="1"/>
    </xf>
    <xf numFmtId="0" fontId="26" fillId="0" borderId="20" xfId="0" applyFont="1" applyFill="1" applyBorder="1" applyAlignment="1">
      <alignment horizontal="left" vertical="center" wrapText="1"/>
    </xf>
    <xf numFmtId="0" fontId="26" fillId="0" borderId="20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2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/>
    </xf>
    <xf numFmtId="4" fontId="17" fillId="5" borderId="1" xfId="0" applyNumberFormat="1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/>
    </xf>
    <xf numFmtId="0" fontId="27" fillId="0" borderId="3" xfId="0" applyNumberFormat="1" applyFont="1" applyBorder="1" applyAlignment="1">
      <alignment horizontal="left" vertical="center" wrapText="1"/>
    </xf>
    <xf numFmtId="4" fontId="16" fillId="5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27" fillId="0" borderId="1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 wrapText="1"/>
    </xf>
    <xf numFmtId="0" fontId="27" fillId="6" borderId="1" xfId="0" applyFont="1" applyFill="1" applyBorder="1" applyAlignment="1">
      <alignment vertical="center" wrapText="1"/>
    </xf>
    <xf numFmtId="0" fontId="26" fillId="6" borderId="1" xfId="0" applyFont="1" applyFill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4" fontId="17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25" fillId="0" borderId="1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left" vertical="top" wrapText="1"/>
    </xf>
    <xf numFmtId="4" fontId="9" fillId="0" borderId="1" xfId="1" applyNumberFormat="1" applyFont="1" applyBorder="1" applyAlignment="1">
      <alignment horizontal="center"/>
    </xf>
    <xf numFmtId="0" fontId="25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10" fontId="4" fillId="4" borderId="1" xfId="1" applyNumberFormat="1" applyFont="1" applyFill="1" applyBorder="1" applyAlignment="1">
      <alignment horizontal="center" vertical="center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4" borderId="15" xfId="1" applyNumberFormat="1" applyFont="1" applyFill="1" applyBorder="1" applyAlignment="1">
      <alignment horizontal="center"/>
    </xf>
    <xf numFmtId="10" fontId="0" fillId="2" borderId="17" xfId="1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 applyProtection="1">
      <alignment horizontal="center"/>
      <protection locked="0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Border="1" applyAlignment="1">
      <alignment vertical="center" wrapText="1"/>
    </xf>
    <xf numFmtId="44" fontId="29" fillId="0" borderId="0" xfId="1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 wrapText="1"/>
    </xf>
    <xf numFmtId="9" fontId="9" fillId="0" borderId="1" xfId="1" applyFont="1" applyFill="1" applyBorder="1" applyAlignment="1">
      <alignment horizontal="center"/>
    </xf>
    <xf numFmtId="10" fontId="9" fillId="0" borderId="1" xfId="1" applyNumberFormat="1" applyFont="1" applyBorder="1" applyAlignment="1" applyProtection="1">
      <alignment horizontal="center"/>
      <protection locked="0"/>
    </xf>
    <xf numFmtId="49" fontId="5" fillId="0" borderId="28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49" fontId="0" fillId="0" borderId="6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4" fontId="9" fillId="0" borderId="2" xfId="1" applyNumberFormat="1" applyFont="1" applyFill="1" applyBorder="1" applyAlignment="1">
      <alignment horizontal="center" vertical="center"/>
    </xf>
    <xf numFmtId="44" fontId="9" fillId="0" borderId="3" xfId="1" applyNumberFormat="1" applyFont="1" applyFill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49" fontId="19" fillId="0" borderId="28" xfId="0" applyNumberFormat="1" applyFont="1" applyBorder="1" applyAlignment="1" applyProtection="1">
      <alignment horizontal="center" vertical="center"/>
      <protection locked="0"/>
    </xf>
    <xf numFmtId="49" fontId="19" fillId="0" borderId="4" xfId="0" applyNumberFormat="1" applyFont="1" applyBorder="1" applyAlignment="1" applyProtection="1">
      <alignment horizontal="center" vertical="center"/>
      <protection locked="0"/>
    </xf>
    <xf numFmtId="10" fontId="12" fillId="0" borderId="23" xfId="1" applyNumberFormat="1" applyFont="1" applyBorder="1" applyAlignment="1">
      <alignment horizontal="center" vertical="center"/>
    </xf>
    <xf numFmtId="10" fontId="12" fillId="0" borderId="4" xfId="1" applyNumberFormat="1" applyFont="1" applyBorder="1" applyAlignment="1">
      <alignment horizontal="center" vertical="center"/>
    </xf>
    <xf numFmtId="10" fontId="12" fillId="0" borderId="5" xfId="1" applyNumberFormat="1" applyFont="1" applyBorder="1" applyAlignment="1">
      <alignment horizontal="center" vertical="center"/>
    </xf>
    <xf numFmtId="10" fontId="12" fillId="0" borderId="0" xfId="1" applyNumberFormat="1" applyFont="1" applyBorder="1" applyAlignment="1">
      <alignment horizontal="center" vertical="center"/>
    </xf>
    <xf numFmtId="10" fontId="12" fillId="0" borderId="7" xfId="1" applyNumberFormat="1" applyFont="1" applyBorder="1" applyAlignment="1">
      <alignment horizontal="center" vertical="center"/>
    </xf>
    <xf numFmtId="10" fontId="12" fillId="0" borderId="8" xfId="1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10" fontId="10" fillId="0" borderId="9" xfId="1" applyNumberFormat="1" applyFont="1" applyBorder="1" applyAlignment="1">
      <alignment horizontal="center" vertical="center"/>
    </xf>
    <xf numFmtId="10" fontId="10" fillId="0" borderId="3" xfId="1" applyNumberFormat="1" applyFont="1" applyBorder="1" applyAlignment="1">
      <alignment horizontal="center" vertical="center"/>
    </xf>
    <xf numFmtId="44" fontId="10" fillId="0" borderId="9" xfId="1" applyNumberFormat="1" applyFont="1" applyBorder="1" applyAlignment="1">
      <alignment horizontal="center" vertical="center" wrapText="1"/>
    </xf>
    <xf numFmtId="44" fontId="10" fillId="0" borderId="3" xfId="1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10" fontId="3" fillId="0" borderId="24" xfId="0" applyNumberFormat="1" applyFont="1" applyBorder="1" applyAlignment="1" applyProtection="1">
      <alignment horizontal="center" vertical="center"/>
      <protection locked="0"/>
    </xf>
    <xf numFmtId="10" fontId="3" fillId="0" borderId="25" xfId="0" applyNumberFormat="1" applyFont="1" applyBorder="1" applyAlignment="1" applyProtection="1">
      <alignment horizontal="center" vertical="center"/>
      <protection locked="0"/>
    </xf>
    <xf numFmtId="10" fontId="3" fillId="0" borderId="26" xfId="0" applyNumberFormat="1" applyFon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10" fontId="0" fillId="0" borderId="9" xfId="1" applyNumberFormat="1" applyFont="1" applyBorder="1" applyAlignment="1" applyProtection="1">
      <alignment horizontal="center" vertical="center" wrapText="1"/>
      <protection locked="0"/>
    </xf>
    <xf numFmtId="10" fontId="0" fillId="0" borderId="6" xfId="1" applyNumberFormat="1" applyFont="1" applyBorder="1" applyAlignment="1" applyProtection="1">
      <alignment horizontal="center" vertical="center" wrapText="1"/>
      <protection locked="0"/>
    </xf>
  </cellXfs>
  <cellStyles count="30">
    <cellStyle name="Moeda 2" xfId="15" xr:uid="{00000000-0005-0000-0000-000000000000}"/>
    <cellStyle name="Moeda 2 2" xfId="16" xr:uid="{00000000-0005-0000-0000-000001000000}"/>
    <cellStyle name="Moeda 2 3" xfId="17" xr:uid="{00000000-0005-0000-0000-000002000000}"/>
    <cellStyle name="Moeda 3" xfId="18" xr:uid="{00000000-0005-0000-0000-000003000000}"/>
    <cellStyle name="Moeda 4" xfId="14" xr:uid="{00000000-0005-0000-0000-000004000000}"/>
    <cellStyle name="Normal" xfId="0" builtinId="0"/>
    <cellStyle name="Normal 2" xfId="2" xr:uid="{00000000-0005-0000-0000-000006000000}"/>
    <cellStyle name="Normal 2 2" xfId="19" xr:uid="{00000000-0005-0000-0000-000007000000}"/>
    <cellStyle name="Normal 3" xfId="3" xr:uid="{00000000-0005-0000-0000-000008000000}"/>
    <cellStyle name="Normal 3 2" xfId="6" xr:uid="{00000000-0005-0000-0000-000009000000}"/>
    <cellStyle name="Normal 3 3" xfId="20" xr:uid="{00000000-0005-0000-0000-00000A000000}"/>
    <cellStyle name="Normal 4" xfId="4" xr:uid="{00000000-0005-0000-0000-00000B000000}"/>
    <cellStyle name="Normal 4 2" xfId="5" xr:uid="{00000000-0005-0000-0000-00000C000000}"/>
    <cellStyle name="Normal 4 3" xfId="21" xr:uid="{00000000-0005-0000-0000-00000D000000}"/>
    <cellStyle name="Normal 5" xfId="7" xr:uid="{00000000-0005-0000-0000-00000E000000}"/>
    <cellStyle name="Normal 6" xfId="8" xr:uid="{00000000-0005-0000-0000-00000F000000}"/>
    <cellStyle name="Normal 7" xfId="11" xr:uid="{00000000-0005-0000-0000-000010000000}"/>
    <cellStyle name="Normal 8" xfId="12" xr:uid="{00000000-0005-0000-0000-000011000000}"/>
    <cellStyle name="Normal 9" xfId="13" xr:uid="{00000000-0005-0000-0000-000012000000}"/>
    <cellStyle name="Porcentagem" xfId="1" builtinId="5"/>
    <cellStyle name="Porcentagem 2" xfId="9" xr:uid="{00000000-0005-0000-0000-000014000000}"/>
    <cellStyle name="Porcentagem 2 2" xfId="22" xr:uid="{00000000-0005-0000-0000-000015000000}"/>
    <cellStyle name="Porcentagem 3" xfId="23" xr:uid="{00000000-0005-0000-0000-000016000000}"/>
    <cellStyle name="Porcentagem 4" xfId="24" xr:uid="{00000000-0005-0000-0000-000017000000}"/>
    <cellStyle name="Separador de milhares 2" xfId="26" xr:uid="{00000000-0005-0000-0000-000019000000}"/>
    <cellStyle name="Separador de milhares 2 2" xfId="27" xr:uid="{00000000-0005-0000-0000-00001A000000}"/>
    <cellStyle name="Separador de milhares 3" xfId="28" xr:uid="{00000000-0005-0000-0000-00001B000000}"/>
    <cellStyle name="Separador de milhares 4" xfId="29" xr:uid="{00000000-0005-0000-0000-00001C000000}"/>
    <cellStyle name="Vírgula" xfId="10" builtinId="3"/>
    <cellStyle name="Vírgula 2" xfId="25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view="pageBreakPreview" zoomScaleSheetLayoutView="100" workbookViewId="0">
      <pane ySplit="7" topLeftCell="A8" activePane="bottomLeft" state="frozen"/>
      <selection activeCell="B1" sqref="B1:L18"/>
      <selection pane="bottomLeft" activeCell="A2" sqref="A2:B5"/>
    </sheetView>
  </sheetViews>
  <sheetFormatPr defaultRowHeight="15" x14ac:dyDescent="0.25"/>
  <cols>
    <col min="1" max="1" width="9.140625" style="1"/>
    <col min="2" max="2" width="54.5703125" style="2" customWidth="1"/>
    <col min="3" max="3" width="17.7109375" style="10" customWidth="1"/>
    <col min="4" max="4" width="15.7109375" style="10" customWidth="1"/>
  </cols>
  <sheetData>
    <row r="1" spans="1:5" s="107" customFormat="1" ht="24.75" customHeight="1" x14ac:dyDescent="0.25">
      <c r="A1" s="195" t="s">
        <v>231</v>
      </c>
      <c r="B1" s="195"/>
      <c r="C1" s="195"/>
      <c r="D1" s="195"/>
    </row>
    <row r="2" spans="1:5" ht="24" customHeight="1" x14ac:dyDescent="0.25">
      <c r="A2" s="206" t="s">
        <v>216</v>
      </c>
      <c r="B2" s="207"/>
      <c r="C2" s="203" t="s">
        <v>15</v>
      </c>
      <c r="D2" s="113"/>
      <c r="E2" s="13"/>
    </row>
    <row r="3" spans="1:5" ht="15" customHeight="1" x14ac:dyDescent="0.25">
      <c r="A3" s="208"/>
      <c r="B3" s="209"/>
      <c r="C3" s="204"/>
      <c r="D3" s="114"/>
      <c r="E3" s="14"/>
    </row>
    <row r="4" spans="1:5" ht="15" customHeight="1" x14ac:dyDescent="0.25">
      <c r="A4" s="208"/>
      <c r="B4" s="209"/>
      <c r="C4" s="204"/>
      <c r="D4" s="114"/>
      <c r="E4" s="14"/>
    </row>
    <row r="5" spans="1:5" ht="15" customHeight="1" thickBot="1" x14ac:dyDescent="0.3">
      <c r="A5" s="210"/>
      <c r="B5" s="211"/>
      <c r="C5" s="205"/>
      <c r="D5" s="115"/>
      <c r="E5" s="14"/>
    </row>
    <row r="6" spans="1:5" ht="15" customHeight="1" x14ac:dyDescent="0.25">
      <c r="A6" s="197" t="s">
        <v>0</v>
      </c>
      <c r="B6" s="199" t="s">
        <v>2</v>
      </c>
      <c r="C6" s="201" t="s">
        <v>8</v>
      </c>
      <c r="D6" s="201" t="s">
        <v>12</v>
      </c>
      <c r="E6" s="106"/>
    </row>
    <row r="7" spans="1:5" ht="31.5" customHeight="1" x14ac:dyDescent="0.25">
      <c r="A7" s="198"/>
      <c r="B7" s="200"/>
      <c r="C7" s="202"/>
      <c r="D7" s="202"/>
      <c r="E7" s="106"/>
    </row>
    <row r="8" spans="1:5" x14ac:dyDescent="0.25">
      <c r="A8" s="85" t="s">
        <v>3</v>
      </c>
      <c r="B8" s="3" t="s">
        <v>22</v>
      </c>
      <c r="C8" s="7">
        <f>'Global Estimado'!F8</f>
        <v>0</v>
      </c>
      <c r="D8" s="12" t="e">
        <f>C8/C17</f>
        <v>#DIV/0!</v>
      </c>
    </row>
    <row r="9" spans="1:5" ht="30" x14ac:dyDescent="0.25">
      <c r="A9" s="85" t="s">
        <v>4</v>
      </c>
      <c r="B9" s="3" t="s">
        <v>51</v>
      </c>
      <c r="C9" s="7">
        <f>'Global Estimado'!F17</f>
        <v>0</v>
      </c>
      <c r="D9" s="12" t="e">
        <f>C9/C17</f>
        <v>#DIV/0!</v>
      </c>
    </row>
    <row r="10" spans="1:5" s="87" customFormat="1" x14ac:dyDescent="0.25">
      <c r="A10" s="85" t="s">
        <v>5</v>
      </c>
      <c r="B10" s="80" t="s">
        <v>88</v>
      </c>
      <c r="C10" s="7">
        <f>'Global Estimado'!F20</f>
        <v>0</v>
      </c>
      <c r="D10" s="12" t="e">
        <f>C10/C17</f>
        <v>#DIV/0!</v>
      </c>
    </row>
    <row r="11" spans="1:5" s="89" customFormat="1" x14ac:dyDescent="0.25">
      <c r="A11" s="85" t="s">
        <v>6</v>
      </c>
      <c r="B11" s="3" t="s">
        <v>69</v>
      </c>
      <c r="C11" s="7">
        <f>'Global Estimado'!F91</f>
        <v>0</v>
      </c>
      <c r="D11" s="12" t="e">
        <f>C11*1/C17</f>
        <v>#DIV/0!</v>
      </c>
    </row>
    <row r="12" spans="1:5" x14ac:dyDescent="0.25">
      <c r="A12" s="85"/>
      <c r="B12" s="3"/>
      <c r="C12" s="7"/>
      <c r="D12" s="12"/>
    </row>
    <row r="13" spans="1:5" x14ac:dyDescent="0.25">
      <c r="A13" s="90"/>
      <c r="B13" s="6" t="s">
        <v>13</v>
      </c>
      <c r="C13" s="8">
        <f>SUM(C8:C11)</f>
        <v>0</v>
      </c>
      <c r="D13" s="8"/>
    </row>
    <row r="14" spans="1:5" x14ac:dyDescent="0.25">
      <c r="A14" s="85"/>
      <c r="B14" s="3"/>
      <c r="C14" s="7"/>
      <c r="D14" s="7"/>
    </row>
    <row r="15" spans="1:5" x14ac:dyDescent="0.25">
      <c r="A15" s="63" t="s">
        <v>66</v>
      </c>
      <c r="B15" s="4" t="s">
        <v>33</v>
      </c>
      <c r="C15" s="7">
        <f>'Global Estimado'!F97</f>
        <v>0</v>
      </c>
      <c r="D15" s="12"/>
    </row>
    <row r="16" spans="1:5" x14ac:dyDescent="0.25">
      <c r="A16" s="85"/>
      <c r="B16" s="3"/>
      <c r="C16" s="7"/>
      <c r="D16" s="7"/>
    </row>
    <row r="17" spans="1:4" x14ac:dyDescent="0.25">
      <c r="A17" s="5"/>
      <c r="B17" s="6" t="s">
        <v>14</v>
      </c>
      <c r="C17" s="8">
        <f>C13+C15</f>
        <v>0</v>
      </c>
      <c r="D17" s="8"/>
    </row>
    <row r="18" spans="1:4" ht="30.75" customHeight="1" x14ac:dyDescent="0.25">
      <c r="A18" s="196" t="s">
        <v>232</v>
      </c>
      <c r="B18" s="196"/>
      <c r="C18" s="196"/>
      <c r="D18" s="196"/>
    </row>
  </sheetData>
  <sheetProtection algorithmName="SHA-512" hashValue="cLd8eW7vix9rMgKNG6iBax8ZwD+Wd3nyOygXTkSQWn0fSc+S3Upi1Kex0Zz0qr8cgmlIsHZDS3uTVp14FuTsTQ==" saltValue="msS9odtKarBgwmNszEQCgg==" spinCount="100000" sheet="1" objects="1" scenarios="1"/>
  <mergeCells count="8">
    <mergeCell ref="A1:D1"/>
    <mergeCell ref="A18:D18"/>
    <mergeCell ref="A6:A7"/>
    <mergeCell ref="B6:B7"/>
    <mergeCell ref="C6:C7"/>
    <mergeCell ref="D6:D7"/>
    <mergeCell ref="C2:C5"/>
    <mergeCell ref="A2:B5"/>
  </mergeCells>
  <pageMargins left="0.51181102362204722" right="0.51181102362204722" top="0.78740157480314965" bottom="0.78740157480314965" header="0.31496062992125984" footer="0.31496062992125984"/>
  <pageSetup paperSize="9" scale="94" orientation="portrait" r:id="rId1"/>
  <headerFooter>
    <oddFooter>&amp;L&amp;A&amp;CPágina &amp;P de &amp;N&amp;RRegis da SilvaCREA SC 115225-0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A102"/>
  <sheetViews>
    <sheetView tabSelected="1" zoomScale="80" zoomScaleNormal="80" zoomScaleSheetLayoutView="85" workbookViewId="0">
      <pane ySplit="7" topLeftCell="A86" activePane="bottomLeft" state="frozen"/>
      <selection activeCell="B7" sqref="B7"/>
      <selection pane="bottomLeft" activeCell="D97" sqref="D97"/>
    </sheetView>
  </sheetViews>
  <sheetFormatPr defaultColWidth="0" defaultRowHeight="15" x14ac:dyDescent="0.25"/>
  <cols>
    <col min="1" max="1" width="19.28515625" style="60" customWidth="1"/>
    <col min="2" max="2" width="102.7109375" style="82" customWidth="1"/>
    <col min="3" max="3" width="8.85546875" style="77" customWidth="1"/>
    <col min="4" max="4" width="14.7109375" style="49" bestFit="1" customWidth="1"/>
    <col min="5" max="7" width="15.7109375" style="49" customWidth="1"/>
    <col min="8" max="8" width="7.7109375" style="91" customWidth="1"/>
    <col min="9" max="9" width="0" style="83" hidden="1" customWidth="1"/>
    <col min="10" max="235" width="0" style="91" hidden="1" customWidth="1"/>
    <col min="236" max="16384" width="8.85546875" style="91" hidden="1"/>
  </cols>
  <sheetData>
    <row r="1" spans="1:227" s="107" customFormat="1" ht="34.5" customHeight="1" x14ac:dyDescent="0.25">
      <c r="A1" s="212" t="s">
        <v>231</v>
      </c>
      <c r="B1" s="212"/>
      <c r="C1" s="212"/>
      <c r="D1" s="212"/>
      <c r="E1" s="212"/>
      <c r="F1" s="212"/>
      <c r="G1" s="212"/>
      <c r="I1" s="83"/>
    </row>
    <row r="2" spans="1:227" ht="30" customHeight="1" x14ac:dyDescent="0.25">
      <c r="A2" s="219" t="s">
        <v>216</v>
      </c>
      <c r="B2" s="218" t="s">
        <v>47</v>
      </c>
      <c r="C2" s="218"/>
      <c r="D2" s="218"/>
      <c r="E2" s="218"/>
      <c r="F2" s="218"/>
      <c r="G2" s="116"/>
    </row>
    <row r="3" spans="1:227" ht="14.45" customHeight="1" x14ac:dyDescent="0.25">
      <c r="A3" s="219"/>
      <c r="B3" s="218"/>
      <c r="C3" s="218"/>
      <c r="D3" s="218"/>
      <c r="E3" s="218"/>
      <c r="F3" s="218"/>
      <c r="G3" s="117"/>
    </row>
    <row r="4" spans="1:227" ht="14.45" customHeight="1" x14ac:dyDescent="0.25">
      <c r="A4" s="219"/>
      <c r="B4" s="218"/>
      <c r="C4" s="218"/>
      <c r="D4" s="218"/>
      <c r="E4" s="218"/>
      <c r="F4" s="218"/>
      <c r="G4" s="117"/>
    </row>
    <row r="5" spans="1:227" ht="15" customHeight="1" thickBot="1" x14ac:dyDescent="0.3">
      <c r="A5" s="220"/>
      <c r="B5" s="218"/>
      <c r="C5" s="218"/>
      <c r="D5" s="218"/>
      <c r="E5" s="218"/>
      <c r="F5" s="218"/>
      <c r="G5" s="118"/>
    </row>
    <row r="6" spans="1:227" x14ac:dyDescent="0.25">
      <c r="A6" s="197" t="s">
        <v>0</v>
      </c>
      <c r="B6" s="199" t="s">
        <v>2</v>
      </c>
      <c r="C6" s="214" t="s">
        <v>1</v>
      </c>
      <c r="D6" s="201" t="s">
        <v>7</v>
      </c>
      <c r="E6" s="216" t="s">
        <v>16</v>
      </c>
      <c r="F6" s="201" t="s">
        <v>8</v>
      </c>
      <c r="G6" s="201" t="s">
        <v>12</v>
      </c>
    </row>
    <row r="7" spans="1:227" x14ac:dyDescent="0.25">
      <c r="A7" s="198"/>
      <c r="B7" s="200"/>
      <c r="C7" s="215"/>
      <c r="D7" s="202"/>
      <c r="E7" s="217"/>
      <c r="F7" s="202"/>
      <c r="G7" s="202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</row>
    <row r="8" spans="1:227" s="42" customFormat="1" x14ac:dyDescent="0.25">
      <c r="A8" s="111" t="s">
        <v>74</v>
      </c>
      <c r="B8" s="79" t="s">
        <v>68</v>
      </c>
      <c r="C8" s="73"/>
      <c r="D8" s="74"/>
      <c r="E8" s="74"/>
      <c r="F8" s="74">
        <f>SUM(F9:F15)</f>
        <v>0</v>
      </c>
      <c r="G8" s="119" t="e">
        <f>F8/F95</f>
        <v>#DIV/0!</v>
      </c>
      <c r="H8" s="107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</row>
    <row r="9" spans="1:227" s="42" customFormat="1" x14ac:dyDescent="0.25">
      <c r="A9" s="85" t="s">
        <v>70</v>
      </c>
      <c r="B9" s="95" t="s">
        <v>134</v>
      </c>
      <c r="C9" s="62" t="s">
        <v>89</v>
      </c>
      <c r="D9" s="9">
        <v>7.2</v>
      </c>
      <c r="E9" s="186"/>
      <c r="F9" s="64">
        <f t="shared" ref="F9:F15" si="0">E9*D9</f>
        <v>0</v>
      </c>
      <c r="G9" s="120" t="e">
        <f t="shared" ref="G9:G15" si="1">F9/$F$95</f>
        <v>#DIV/0!</v>
      </c>
      <c r="H9" s="107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  <c r="HL9" s="83"/>
      <c r="HM9" s="83"/>
      <c r="HN9" s="83"/>
      <c r="HO9" s="83"/>
      <c r="HP9" s="83"/>
      <c r="HQ9" s="83"/>
      <c r="HR9" s="83"/>
      <c r="HS9" s="83"/>
    </row>
    <row r="10" spans="1:227" s="42" customFormat="1" x14ac:dyDescent="0.25">
      <c r="A10" s="85" t="s">
        <v>71</v>
      </c>
      <c r="B10" s="95" t="s">
        <v>134</v>
      </c>
      <c r="C10" s="96" t="s">
        <v>89</v>
      </c>
      <c r="D10" s="9">
        <v>3</v>
      </c>
      <c r="E10" s="187"/>
      <c r="F10" s="64">
        <f t="shared" si="0"/>
        <v>0</v>
      </c>
      <c r="G10" s="120" t="e">
        <f t="shared" si="1"/>
        <v>#DIV/0!</v>
      </c>
      <c r="H10" s="107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3"/>
      <c r="DU10" s="83"/>
      <c r="DV10" s="83"/>
      <c r="DW10" s="83"/>
      <c r="DX10" s="83"/>
      <c r="DY10" s="83"/>
      <c r="DZ10" s="83"/>
      <c r="EA10" s="83"/>
      <c r="EB10" s="83"/>
      <c r="EC10" s="83"/>
      <c r="ED10" s="83"/>
      <c r="EE10" s="83"/>
      <c r="EF10" s="83"/>
      <c r="EG10" s="83"/>
      <c r="EH10" s="83"/>
      <c r="EI10" s="83"/>
      <c r="EJ10" s="83"/>
      <c r="EK10" s="83"/>
      <c r="EL10" s="83"/>
      <c r="EM10" s="83"/>
      <c r="EN10" s="83"/>
      <c r="EO10" s="83"/>
      <c r="EP10" s="83"/>
      <c r="EQ10" s="83"/>
      <c r="ER10" s="83"/>
      <c r="ES10" s="83"/>
      <c r="ET10" s="83"/>
      <c r="EU10" s="83"/>
      <c r="EV10" s="83"/>
      <c r="EW10" s="83"/>
      <c r="EX10" s="83"/>
      <c r="EY10" s="83"/>
      <c r="EZ10" s="83"/>
      <c r="FA10" s="83"/>
      <c r="FB10" s="83"/>
      <c r="FC10" s="83"/>
      <c r="FD10" s="83"/>
      <c r="FE10" s="83"/>
      <c r="FF10" s="83"/>
      <c r="FG10" s="83"/>
      <c r="FH10" s="83"/>
      <c r="FI10" s="83"/>
      <c r="FJ10" s="83"/>
      <c r="FK10" s="83"/>
      <c r="FL10" s="83"/>
      <c r="FM10" s="83"/>
      <c r="FN10" s="83"/>
      <c r="FO10" s="83"/>
      <c r="FP10" s="83"/>
      <c r="FQ10" s="83"/>
      <c r="FR10" s="83"/>
      <c r="FS10" s="83"/>
      <c r="FT10" s="83"/>
      <c r="FU10" s="83"/>
      <c r="FV10" s="83"/>
      <c r="FW10" s="83"/>
      <c r="FX10" s="83"/>
      <c r="FY10" s="83"/>
      <c r="FZ10" s="83"/>
      <c r="GA10" s="83"/>
      <c r="GB10" s="83"/>
      <c r="GC10" s="83"/>
      <c r="GD10" s="83"/>
      <c r="GE10" s="83"/>
      <c r="GF10" s="83"/>
      <c r="GG10" s="83"/>
      <c r="GH10" s="83"/>
      <c r="GI10" s="83"/>
      <c r="GJ10" s="83"/>
      <c r="GK10" s="83"/>
      <c r="GL10" s="83"/>
      <c r="GM10" s="83"/>
      <c r="GN10" s="83"/>
      <c r="GO10" s="83"/>
      <c r="GP10" s="83"/>
      <c r="GQ10" s="83"/>
      <c r="GR10" s="83"/>
      <c r="GS10" s="83"/>
      <c r="GT10" s="83"/>
      <c r="GU10" s="83"/>
      <c r="GV10" s="83"/>
      <c r="GW10" s="83"/>
      <c r="GX10" s="83"/>
      <c r="GY10" s="83"/>
      <c r="GZ10" s="83"/>
      <c r="HA10" s="83"/>
      <c r="HB10" s="83"/>
      <c r="HC10" s="83"/>
      <c r="HD10" s="83"/>
      <c r="HE10" s="83"/>
      <c r="HF10" s="83"/>
      <c r="HG10" s="83"/>
      <c r="HH10" s="83"/>
      <c r="HI10" s="83"/>
      <c r="HJ10" s="83"/>
      <c r="HK10" s="83"/>
      <c r="HL10" s="83"/>
      <c r="HM10" s="83"/>
      <c r="HN10" s="83"/>
      <c r="HO10" s="83"/>
      <c r="HP10" s="83"/>
      <c r="HQ10" s="83"/>
      <c r="HR10" s="83"/>
      <c r="HS10" s="83"/>
    </row>
    <row r="11" spans="1:227" s="42" customFormat="1" ht="30" x14ac:dyDescent="0.25">
      <c r="A11" s="85" t="s">
        <v>72</v>
      </c>
      <c r="B11" s="95" t="s">
        <v>136</v>
      </c>
      <c r="C11" s="96" t="s">
        <v>90</v>
      </c>
      <c r="D11" s="9">
        <v>2</v>
      </c>
      <c r="E11" s="187"/>
      <c r="F11" s="64">
        <f t="shared" si="0"/>
        <v>0</v>
      </c>
      <c r="G11" s="120" t="e">
        <f t="shared" si="1"/>
        <v>#DIV/0!</v>
      </c>
      <c r="H11" s="107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  <c r="DJ11" s="83"/>
      <c r="DK11" s="83"/>
      <c r="DL11" s="83"/>
      <c r="DM11" s="83"/>
      <c r="DN11" s="83"/>
      <c r="DO11" s="83"/>
      <c r="DP11" s="83"/>
      <c r="DQ11" s="83"/>
      <c r="DR11" s="83"/>
      <c r="DS11" s="83"/>
      <c r="DT11" s="83"/>
      <c r="DU11" s="83"/>
      <c r="DV11" s="83"/>
      <c r="DW11" s="83"/>
      <c r="DX11" s="83"/>
      <c r="DY11" s="83"/>
      <c r="DZ11" s="83"/>
      <c r="EA11" s="83"/>
      <c r="EB11" s="83"/>
      <c r="EC11" s="83"/>
      <c r="ED11" s="83"/>
      <c r="EE11" s="83"/>
      <c r="EF11" s="83"/>
      <c r="EG11" s="83"/>
      <c r="EH11" s="83"/>
      <c r="EI11" s="83"/>
      <c r="EJ11" s="83"/>
      <c r="EK11" s="83"/>
      <c r="EL11" s="83"/>
      <c r="EM11" s="83"/>
      <c r="EN11" s="83"/>
      <c r="EO11" s="83"/>
      <c r="EP11" s="83"/>
      <c r="EQ11" s="83"/>
      <c r="ER11" s="83"/>
      <c r="ES11" s="83"/>
      <c r="ET11" s="83"/>
      <c r="EU11" s="83"/>
      <c r="EV11" s="83"/>
      <c r="EW11" s="83"/>
      <c r="EX11" s="83"/>
      <c r="EY11" s="83"/>
      <c r="EZ11" s="83"/>
      <c r="FA11" s="83"/>
      <c r="FB11" s="83"/>
      <c r="FC11" s="83"/>
      <c r="FD11" s="83"/>
      <c r="FE11" s="83"/>
      <c r="FF11" s="83"/>
      <c r="FG11" s="83"/>
      <c r="FH11" s="83"/>
      <c r="FI11" s="83"/>
      <c r="FJ11" s="83"/>
      <c r="FK11" s="83"/>
      <c r="FL11" s="83"/>
      <c r="FM11" s="83"/>
      <c r="FN11" s="83"/>
      <c r="FO11" s="83"/>
      <c r="FP11" s="83"/>
      <c r="FQ11" s="83"/>
      <c r="FR11" s="83"/>
      <c r="FS11" s="83"/>
      <c r="FT11" s="83"/>
      <c r="FU11" s="83"/>
      <c r="FV11" s="83"/>
      <c r="FW11" s="83"/>
      <c r="FX11" s="83"/>
      <c r="FY11" s="83"/>
      <c r="FZ11" s="83"/>
      <c r="GA11" s="83"/>
      <c r="GB11" s="83"/>
      <c r="GC11" s="83"/>
      <c r="GD11" s="83"/>
      <c r="GE11" s="83"/>
      <c r="GF11" s="83"/>
      <c r="GG11" s="83"/>
      <c r="GH11" s="83"/>
      <c r="GI11" s="83"/>
      <c r="GJ11" s="83"/>
      <c r="GK11" s="83"/>
      <c r="GL11" s="83"/>
      <c r="GM11" s="83"/>
      <c r="GN11" s="83"/>
      <c r="GO11" s="83"/>
      <c r="GP11" s="83"/>
      <c r="GQ11" s="83"/>
      <c r="GR11" s="83"/>
      <c r="GS11" s="83"/>
      <c r="GT11" s="83"/>
      <c r="GU11" s="83"/>
      <c r="GV11" s="83"/>
      <c r="GW11" s="83"/>
      <c r="GX11" s="83"/>
      <c r="GY11" s="83"/>
      <c r="GZ11" s="83"/>
      <c r="HA11" s="83"/>
      <c r="HB11" s="83"/>
      <c r="HC11" s="83"/>
      <c r="HD11" s="83"/>
      <c r="HE11" s="83"/>
      <c r="HF11" s="83"/>
      <c r="HG11" s="83"/>
      <c r="HH11" s="83"/>
      <c r="HI11" s="83"/>
      <c r="HJ11" s="83"/>
      <c r="HK11" s="83"/>
      <c r="HL11" s="83"/>
      <c r="HM11" s="83"/>
      <c r="HN11" s="83"/>
      <c r="HO11" s="83"/>
      <c r="HP11" s="83"/>
      <c r="HQ11" s="83"/>
      <c r="HR11" s="83"/>
      <c r="HS11" s="83"/>
    </row>
    <row r="12" spans="1:227" s="42" customFormat="1" x14ac:dyDescent="0.25">
      <c r="A12" s="85" t="s">
        <v>92</v>
      </c>
      <c r="B12" s="95" t="s">
        <v>135</v>
      </c>
      <c r="C12" s="96" t="s">
        <v>90</v>
      </c>
      <c r="D12" s="9">
        <v>2</v>
      </c>
      <c r="E12" s="187"/>
      <c r="F12" s="64">
        <f t="shared" si="0"/>
        <v>0</v>
      </c>
      <c r="G12" s="120" t="e">
        <f t="shared" si="1"/>
        <v>#DIV/0!</v>
      </c>
      <c r="H12" s="107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  <c r="CR12" s="83"/>
      <c r="CS12" s="83"/>
      <c r="CT12" s="83"/>
      <c r="CU12" s="83"/>
      <c r="CV12" s="83"/>
      <c r="CW12" s="83"/>
      <c r="CX12" s="83"/>
      <c r="CY12" s="83"/>
      <c r="CZ12" s="83"/>
      <c r="DA12" s="83"/>
      <c r="DB12" s="83"/>
      <c r="DC12" s="83"/>
      <c r="DD12" s="83"/>
      <c r="DE12" s="83"/>
      <c r="DF12" s="83"/>
      <c r="DG12" s="83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  <c r="DW12" s="83"/>
      <c r="DX12" s="83"/>
      <c r="DY12" s="83"/>
      <c r="DZ12" s="83"/>
      <c r="EA12" s="83"/>
      <c r="EB12" s="83"/>
      <c r="EC12" s="83"/>
      <c r="ED12" s="83"/>
      <c r="EE12" s="83"/>
      <c r="EF12" s="83"/>
      <c r="EG12" s="83"/>
      <c r="EH12" s="83"/>
      <c r="EI12" s="83"/>
      <c r="EJ12" s="83"/>
      <c r="EK12" s="83"/>
      <c r="EL12" s="83"/>
      <c r="EM12" s="83"/>
      <c r="EN12" s="83"/>
      <c r="EO12" s="83"/>
      <c r="EP12" s="83"/>
      <c r="EQ12" s="83"/>
      <c r="ER12" s="83"/>
      <c r="ES12" s="83"/>
      <c r="ET12" s="83"/>
      <c r="EU12" s="83"/>
      <c r="EV12" s="83"/>
      <c r="EW12" s="83"/>
      <c r="EX12" s="83"/>
      <c r="EY12" s="83"/>
      <c r="EZ12" s="83"/>
      <c r="FA12" s="83"/>
      <c r="FB12" s="83"/>
      <c r="FC12" s="83"/>
      <c r="FD12" s="83"/>
      <c r="FE12" s="83"/>
      <c r="FF12" s="83"/>
      <c r="FG12" s="83"/>
      <c r="FH12" s="83"/>
      <c r="FI12" s="83"/>
      <c r="FJ12" s="83"/>
      <c r="FK12" s="83"/>
      <c r="FL12" s="83"/>
      <c r="FM12" s="83"/>
      <c r="FN12" s="83"/>
      <c r="FO12" s="83"/>
      <c r="FP12" s="83"/>
      <c r="FQ12" s="83"/>
      <c r="FR12" s="83"/>
      <c r="FS12" s="83"/>
      <c r="FT12" s="83"/>
      <c r="FU12" s="83"/>
      <c r="FV12" s="83"/>
      <c r="FW12" s="83"/>
      <c r="FX12" s="83"/>
      <c r="FY12" s="83"/>
      <c r="FZ12" s="83"/>
      <c r="GA12" s="83"/>
      <c r="GB12" s="83"/>
      <c r="GC12" s="83"/>
      <c r="GD12" s="83"/>
      <c r="GE12" s="83"/>
      <c r="GF12" s="83"/>
      <c r="GG12" s="83"/>
      <c r="GH12" s="83"/>
      <c r="GI12" s="83"/>
      <c r="GJ12" s="83"/>
      <c r="GK12" s="83"/>
      <c r="GL12" s="83"/>
      <c r="GM12" s="83"/>
      <c r="GN12" s="83"/>
      <c r="GO12" s="83"/>
      <c r="GP12" s="83"/>
      <c r="GQ12" s="83"/>
      <c r="GR12" s="83"/>
      <c r="GS12" s="83"/>
      <c r="GT12" s="83"/>
      <c r="GU12" s="83"/>
      <c r="GV12" s="83"/>
      <c r="GW12" s="83"/>
      <c r="GX12" s="83"/>
      <c r="GY12" s="83"/>
      <c r="GZ12" s="83"/>
      <c r="HA12" s="83"/>
      <c r="HB12" s="83"/>
      <c r="HC12" s="83"/>
      <c r="HD12" s="83"/>
      <c r="HE12" s="83"/>
      <c r="HF12" s="83"/>
      <c r="HG12" s="83"/>
      <c r="HH12" s="83"/>
      <c r="HI12" s="83"/>
      <c r="HJ12" s="83"/>
      <c r="HK12" s="83"/>
      <c r="HL12" s="83"/>
      <c r="HM12" s="83"/>
      <c r="HN12" s="83"/>
      <c r="HO12" s="83"/>
      <c r="HP12" s="83"/>
      <c r="HQ12" s="83"/>
      <c r="HR12" s="83"/>
      <c r="HS12" s="83"/>
    </row>
    <row r="13" spans="1:227" s="42" customFormat="1" x14ac:dyDescent="0.25">
      <c r="A13" s="85" t="s">
        <v>93</v>
      </c>
      <c r="B13" s="95" t="s">
        <v>137</v>
      </c>
      <c r="C13" s="96" t="s">
        <v>90</v>
      </c>
      <c r="D13" s="9">
        <v>2</v>
      </c>
      <c r="E13" s="187"/>
      <c r="F13" s="64">
        <f t="shared" si="0"/>
        <v>0</v>
      </c>
      <c r="G13" s="120" t="e">
        <f t="shared" si="1"/>
        <v>#DIV/0!</v>
      </c>
      <c r="H13" s="107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3"/>
      <c r="ER13" s="83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3"/>
      <c r="FF13" s="83"/>
      <c r="FG13" s="83"/>
      <c r="FH13" s="83"/>
      <c r="FI13" s="83"/>
      <c r="FJ13" s="83"/>
      <c r="FK13" s="83"/>
      <c r="FL13" s="83"/>
      <c r="FM13" s="83"/>
      <c r="FN13" s="83"/>
      <c r="FO13" s="83"/>
      <c r="FP13" s="83"/>
      <c r="FQ13" s="83"/>
      <c r="FR13" s="83"/>
      <c r="FS13" s="83"/>
      <c r="FT13" s="83"/>
      <c r="FU13" s="83"/>
      <c r="FV13" s="83"/>
      <c r="FW13" s="83"/>
      <c r="FX13" s="83"/>
      <c r="FY13" s="83"/>
      <c r="FZ13" s="83"/>
      <c r="GA13" s="83"/>
      <c r="GB13" s="83"/>
      <c r="GC13" s="83"/>
      <c r="GD13" s="83"/>
      <c r="GE13" s="83"/>
      <c r="GF13" s="83"/>
      <c r="GG13" s="83"/>
      <c r="GH13" s="83"/>
      <c r="GI13" s="83"/>
      <c r="GJ13" s="83"/>
      <c r="GK13" s="83"/>
      <c r="GL13" s="83"/>
      <c r="GM13" s="83"/>
      <c r="GN13" s="83"/>
      <c r="GO13" s="83"/>
      <c r="GP13" s="83"/>
      <c r="GQ13" s="83"/>
      <c r="GR13" s="83"/>
      <c r="GS13" s="83"/>
      <c r="GT13" s="83"/>
      <c r="GU13" s="83"/>
      <c r="GV13" s="83"/>
      <c r="GW13" s="83"/>
      <c r="GX13" s="83"/>
      <c r="GY13" s="83"/>
      <c r="GZ13" s="83"/>
      <c r="HA13" s="83"/>
      <c r="HB13" s="83"/>
      <c r="HC13" s="83"/>
      <c r="HD13" s="83"/>
      <c r="HE13" s="83"/>
      <c r="HF13" s="83"/>
      <c r="HG13" s="83"/>
      <c r="HH13" s="83"/>
      <c r="HI13" s="83"/>
      <c r="HJ13" s="83"/>
      <c r="HK13" s="83"/>
      <c r="HL13" s="83"/>
      <c r="HM13" s="83"/>
      <c r="HN13" s="83"/>
      <c r="HO13" s="83"/>
      <c r="HP13" s="83"/>
      <c r="HQ13" s="83"/>
      <c r="HR13" s="83"/>
      <c r="HS13" s="83"/>
    </row>
    <row r="14" spans="1:227" s="42" customFormat="1" ht="30" x14ac:dyDescent="0.25">
      <c r="A14" s="85" t="s">
        <v>94</v>
      </c>
      <c r="B14" s="95" t="s">
        <v>227</v>
      </c>
      <c r="C14" s="96" t="s">
        <v>90</v>
      </c>
      <c r="D14" s="9">
        <v>2</v>
      </c>
      <c r="E14" s="187"/>
      <c r="F14" s="64">
        <f t="shared" si="0"/>
        <v>0</v>
      </c>
      <c r="G14" s="120" t="e">
        <f t="shared" si="1"/>
        <v>#DIV/0!</v>
      </c>
      <c r="H14" s="107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3"/>
      <c r="DN14" s="83"/>
      <c r="DO14" s="83"/>
      <c r="DP14" s="83"/>
      <c r="DQ14" s="83"/>
      <c r="DR14" s="83"/>
      <c r="DS14" s="83"/>
      <c r="DT14" s="83"/>
      <c r="DU14" s="83"/>
      <c r="DV14" s="83"/>
      <c r="DW14" s="83"/>
      <c r="DX14" s="83"/>
      <c r="DY14" s="83"/>
      <c r="DZ14" s="83"/>
      <c r="EA14" s="83"/>
      <c r="EB14" s="83"/>
      <c r="EC14" s="83"/>
      <c r="ED14" s="83"/>
      <c r="EE14" s="83"/>
      <c r="EF14" s="83"/>
      <c r="EG14" s="83"/>
      <c r="EH14" s="83"/>
      <c r="EI14" s="83"/>
      <c r="EJ14" s="83"/>
      <c r="EK14" s="83"/>
      <c r="EL14" s="83"/>
      <c r="EM14" s="83"/>
      <c r="EN14" s="83"/>
      <c r="EO14" s="83"/>
      <c r="EP14" s="83"/>
      <c r="EQ14" s="83"/>
      <c r="ER14" s="83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3"/>
      <c r="FG14" s="83"/>
      <c r="FH14" s="83"/>
      <c r="FI14" s="83"/>
      <c r="FJ14" s="83"/>
      <c r="FK14" s="83"/>
      <c r="FL14" s="83"/>
      <c r="FM14" s="83"/>
      <c r="FN14" s="83"/>
      <c r="FO14" s="83"/>
      <c r="FP14" s="83"/>
      <c r="FQ14" s="83"/>
      <c r="FR14" s="83"/>
      <c r="FS14" s="83"/>
      <c r="FT14" s="83"/>
      <c r="FU14" s="83"/>
      <c r="FV14" s="83"/>
      <c r="FW14" s="83"/>
      <c r="FX14" s="83"/>
      <c r="FY14" s="83"/>
      <c r="FZ14" s="83"/>
      <c r="GA14" s="83"/>
      <c r="GB14" s="83"/>
      <c r="GC14" s="83"/>
      <c r="GD14" s="83"/>
      <c r="GE14" s="83"/>
      <c r="GF14" s="83"/>
      <c r="GG14" s="83"/>
      <c r="GH14" s="83"/>
      <c r="GI14" s="83"/>
      <c r="GJ14" s="83"/>
      <c r="GK14" s="83"/>
      <c r="GL14" s="83"/>
      <c r="GM14" s="83"/>
      <c r="GN14" s="83"/>
      <c r="GO14" s="83"/>
      <c r="GP14" s="83"/>
      <c r="GQ14" s="83"/>
      <c r="GR14" s="83"/>
      <c r="GS14" s="83"/>
      <c r="GT14" s="83"/>
      <c r="GU14" s="83"/>
      <c r="GV14" s="83"/>
      <c r="GW14" s="83"/>
      <c r="GX14" s="83"/>
      <c r="GY14" s="83"/>
      <c r="GZ14" s="83"/>
      <c r="HA14" s="83"/>
      <c r="HB14" s="83"/>
      <c r="HC14" s="83"/>
      <c r="HD14" s="83"/>
      <c r="HE14" s="83"/>
      <c r="HF14" s="83"/>
      <c r="HG14" s="83"/>
      <c r="HH14" s="83"/>
      <c r="HI14" s="83"/>
      <c r="HJ14" s="83"/>
      <c r="HK14" s="83"/>
      <c r="HL14" s="83"/>
      <c r="HM14" s="83"/>
      <c r="HN14" s="83"/>
      <c r="HO14" s="83"/>
      <c r="HP14" s="83"/>
      <c r="HQ14" s="83"/>
      <c r="HR14" s="83"/>
      <c r="HS14" s="83"/>
    </row>
    <row r="15" spans="1:227" s="42" customFormat="1" x14ac:dyDescent="0.25">
      <c r="A15" s="85" t="s">
        <v>228</v>
      </c>
      <c r="B15" s="95" t="s">
        <v>138</v>
      </c>
      <c r="C15" s="96" t="s">
        <v>84</v>
      </c>
      <c r="D15" s="9">
        <v>3</v>
      </c>
      <c r="E15" s="187"/>
      <c r="F15" s="64">
        <f t="shared" si="0"/>
        <v>0</v>
      </c>
      <c r="G15" s="120" t="e">
        <f t="shared" si="1"/>
        <v>#DIV/0!</v>
      </c>
      <c r="H15" s="107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3"/>
      <c r="DL15" s="83"/>
      <c r="DM15" s="83"/>
      <c r="DN15" s="83"/>
      <c r="DO15" s="83"/>
      <c r="DP15" s="83"/>
      <c r="DQ15" s="83"/>
      <c r="DR15" s="83"/>
      <c r="DS15" s="83"/>
      <c r="DT15" s="83"/>
      <c r="DU15" s="83"/>
      <c r="DV15" s="83"/>
      <c r="DW15" s="83"/>
      <c r="DX15" s="83"/>
      <c r="DY15" s="83"/>
      <c r="DZ15" s="83"/>
      <c r="EA15" s="83"/>
      <c r="EB15" s="83"/>
      <c r="EC15" s="83"/>
      <c r="ED15" s="83"/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3"/>
      <c r="ER15" s="83"/>
      <c r="ES15" s="83"/>
      <c r="ET15" s="83"/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3"/>
      <c r="FG15" s="83"/>
      <c r="FH15" s="83"/>
      <c r="FI15" s="83"/>
      <c r="FJ15" s="83"/>
      <c r="FK15" s="83"/>
      <c r="FL15" s="83"/>
      <c r="FM15" s="83"/>
      <c r="FN15" s="83"/>
      <c r="FO15" s="83"/>
      <c r="FP15" s="83"/>
      <c r="FQ15" s="83"/>
      <c r="FR15" s="83"/>
      <c r="FS15" s="83"/>
      <c r="FT15" s="83"/>
      <c r="FU15" s="83"/>
      <c r="FV15" s="83"/>
      <c r="FW15" s="83"/>
      <c r="FX15" s="83"/>
      <c r="FY15" s="83"/>
      <c r="FZ15" s="83"/>
      <c r="GA15" s="83"/>
      <c r="GB15" s="83"/>
      <c r="GC15" s="83"/>
      <c r="GD15" s="83"/>
      <c r="GE15" s="83"/>
      <c r="GF15" s="83"/>
      <c r="GG15" s="83"/>
      <c r="GH15" s="83"/>
      <c r="GI15" s="83"/>
      <c r="GJ15" s="83"/>
      <c r="GK15" s="83"/>
      <c r="GL15" s="83"/>
      <c r="GM15" s="83"/>
      <c r="GN15" s="83"/>
      <c r="GO15" s="83"/>
      <c r="GP15" s="83"/>
      <c r="GQ15" s="83"/>
      <c r="GR15" s="83"/>
      <c r="GS15" s="83"/>
      <c r="GT15" s="83"/>
      <c r="GU15" s="83"/>
      <c r="GV15" s="83"/>
      <c r="GW15" s="83"/>
      <c r="GX15" s="83"/>
      <c r="GY15" s="83"/>
      <c r="GZ15" s="83"/>
      <c r="HA15" s="83"/>
      <c r="HB15" s="83"/>
      <c r="HC15" s="83"/>
      <c r="HD15" s="83"/>
      <c r="HE15" s="83"/>
      <c r="HF15" s="83"/>
      <c r="HG15" s="83"/>
      <c r="HH15" s="83"/>
      <c r="HI15" s="83"/>
      <c r="HJ15" s="83"/>
      <c r="HK15" s="83"/>
      <c r="HL15" s="83"/>
      <c r="HM15" s="83"/>
      <c r="HN15" s="83"/>
      <c r="HO15" s="83"/>
      <c r="HP15" s="83"/>
      <c r="HQ15" s="83"/>
      <c r="HR15" s="83"/>
      <c r="HS15" s="83"/>
    </row>
    <row r="16" spans="1:227" s="93" customFormat="1" x14ac:dyDescent="0.25">
      <c r="A16" s="85"/>
      <c r="B16" s="80"/>
      <c r="C16" s="62"/>
      <c r="D16" s="64"/>
      <c r="E16" s="64"/>
      <c r="F16" s="64"/>
      <c r="G16" s="120"/>
      <c r="I16" s="83"/>
    </row>
    <row r="17" spans="1:9" s="93" customFormat="1" ht="15" customHeight="1" x14ac:dyDescent="0.25">
      <c r="A17" s="111" t="s">
        <v>77</v>
      </c>
      <c r="B17" s="79" t="s">
        <v>54</v>
      </c>
      <c r="C17" s="73"/>
      <c r="D17" s="74"/>
      <c r="E17" s="74"/>
      <c r="F17" s="74">
        <f>F18</f>
        <v>0</v>
      </c>
      <c r="G17" s="119"/>
      <c r="I17" s="83"/>
    </row>
    <row r="18" spans="1:9" s="93" customFormat="1" x14ac:dyDescent="0.25">
      <c r="A18" s="85" t="s">
        <v>78</v>
      </c>
      <c r="B18" s="80" t="s">
        <v>217</v>
      </c>
      <c r="C18" s="65" t="s">
        <v>11</v>
      </c>
      <c r="D18" s="9">
        <v>2</v>
      </c>
      <c r="E18" s="186"/>
      <c r="F18" s="64">
        <f>E18*D18</f>
        <v>0</v>
      </c>
      <c r="G18" s="120" t="e">
        <f>F18/$F$95</f>
        <v>#DIV/0!</v>
      </c>
      <c r="I18" s="83"/>
    </row>
    <row r="19" spans="1:9" s="99" customFormat="1" x14ac:dyDescent="0.25">
      <c r="A19" s="85"/>
      <c r="B19" s="94"/>
      <c r="C19" s="62"/>
      <c r="D19" s="9"/>
      <c r="E19" s="64"/>
      <c r="F19" s="64"/>
      <c r="G19" s="120"/>
      <c r="I19" s="83"/>
    </row>
    <row r="20" spans="1:9" s="92" customFormat="1" x14ac:dyDescent="0.25">
      <c r="A20" s="111" t="s">
        <v>75</v>
      </c>
      <c r="B20" s="79" t="s">
        <v>88</v>
      </c>
      <c r="C20" s="73"/>
      <c r="D20" s="74"/>
      <c r="E20" s="74"/>
      <c r="F20" s="74">
        <f>SUM(F21:F89)</f>
        <v>0</v>
      </c>
      <c r="G20" s="119"/>
      <c r="H20" s="174"/>
      <c r="I20" s="83"/>
    </row>
    <row r="21" spans="1:9" s="98" customFormat="1" ht="15" customHeight="1" x14ac:dyDescent="0.25">
      <c r="A21" s="143" t="s">
        <v>73</v>
      </c>
      <c r="B21" s="158" t="s">
        <v>96</v>
      </c>
      <c r="C21" s="159"/>
      <c r="D21" s="160"/>
      <c r="E21" s="160"/>
      <c r="F21" s="146"/>
      <c r="G21" s="147"/>
      <c r="H21" s="174"/>
      <c r="I21" s="83"/>
    </row>
    <row r="22" spans="1:9" s="166" customFormat="1" ht="30" x14ac:dyDescent="0.25">
      <c r="A22" s="112" t="s">
        <v>95</v>
      </c>
      <c r="B22" s="175" t="s">
        <v>212</v>
      </c>
      <c r="C22" s="100" t="s">
        <v>91</v>
      </c>
      <c r="D22" s="101">
        <v>1</v>
      </c>
      <c r="E22" s="188"/>
      <c r="F22" s="101">
        <f t="shared" ref="F22:F40" si="2">E22*D22</f>
        <v>0</v>
      </c>
      <c r="G22" s="120" t="e">
        <f>F22/$F$95</f>
        <v>#DIV/0!</v>
      </c>
      <c r="H22" s="174"/>
      <c r="I22" s="167"/>
    </row>
    <row r="23" spans="1:9" s="166" customFormat="1" x14ac:dyDescent="0.25">
      <c r="A23" s="112" t="s">
        <v>97</v>
      </c>
      <c r="B23" s="178" t="s">
        <v>220</v>
      </c>
      <c r="C23" s="179" t="s">
        <v>91</v>
      </c>
      <c r="D23" s="173">
        <v>1</v>
      </c>
      <c r="E23" s="188"/>
      <c r="F23" s="101">
        <f t="shared" si="2"/>
        <v>0</v>
      </c>
      <c r="G23" s="120" t="e">
        <f>F23/$F$95</f>
        <v>#DIV/0!</v>
      </c>
      <c r="H23" s="174"/>
      <c r="I23" s="167"/>
    </row>
    <row r="24" spans="1:9" s="107" customFormat="1" ht="30" customHeight="1" x14ac:dyDescent="0.25">
      <c r="A24" s="112" t="s">
        <v>98</v>
      </c>
      <c r="B24" s="148" t="s">
        <v>189</v>
      </c>
      <c r="C24" s="100" t="s">
        <v>91</v>
      </c>
      <c r="D24" s="101">
        <v>2</v>
      </c>
      <c r="E24" s="188"/>
      <c r="F24" s="101">
        <f t="shared" si="2"/>
        <v>0</v>
      </c>
      <c r="G24" s="120" t="e">
        <f t="shared" ref="G24:G40" si="3">F24/$F$95</f>
        <v>#DIV/0!</v>
      </c>
      <c r="H24" s="174"/>
      <c r="I24" s="83"/>
    </row>
    <row r="25" spans="1:9" s="107" customFormat="1" ht="30" customHeight="1" x14ac:dyDescent="0.25">
      <c r="A25" s="112" t="s">
        <v>99</v>
      </c>
      <c r="B25" s="148" t="s">
        <v>190</v>
      </c>
      <c r="C25" s="100" t="s">
        <v>91</v>
      </c>
      <c r="D25" s="101">
        <v>1</v>
      </c>
      <c r="E25" s="188"/>
      <c r="F25" s="101">
        <f t="shared" si="2"/>
        <v>0</v>
      </c>
      <c r="G25" s="120" t="e">
        <f t="shared" si="3"/>
        <v>#DIV/0!</v>
      </c>
      <c r="I25" s="83"/>
    </row>
    <row r="26" spans="1:9" s="107" customFormat="1" ht="30" x14ac:dyDescent="0.25">
      <c r="A26" s="112" t="s">
        <v>100</v>
      </c>
      <c r="B26" s="149" t="s">
        <v>218</v>
      </c>
      <c r="C26" s="100" t="s">
        <v>91</v>
      </c>
      <c r="D26" s="101">
        <v>6</v>
      </c>
      <c r="E26" s="188"/>
      <c r="F26" s="101">
        <f t="shared" si="2"/>
        <v>0</v>
      </c>
      <c r="G26" s="120" t="e">
        <f t="shared" si="3"/>
        <v>#DIV/0!</v>
      </c>
      <c r="I26" s="83"/>
    </row>
    <row r="27" spans="1:9" s="107" customFormat="1" ht="30" x14ac:dyDescent="0.25">
      <c r="A27" s="112" t="s">
        <v>101</v>
      </c>
      <c r="B27" s="149" t="s">
        <v>191</v>
      </c>
      <c r="C27" s="100" t="s">
        <v>91</v>
      </c>
      <c r="D27" s="101">
        <v>1</v>
      </c>
      <c r="E27" s="188"/>
      <c r="F27" s="101">
        <f t="shared" si="2"/>
        <v>0</v>
      </c>
      <c r="G27" s="120" t="e">
        <f t="shared" si="3"/>
        <v>#DIV/0!</v>
      </c>
      <c r="I27" s="83"/>
    </row>
    <row r="28" spans="1:9" s="107" customFormat="1" ht="30" x14ac:dyDescent="0.25">
      <c r="A28" s="112" t="s">
        <v>121</v>
      </c>
      <c r="B28" s="150" t="s">
        <v>193</v>
      </c>
      <c r="C28" s="100" t="s">
        <v>91</v>
      </c>
      <c r="D28" s="101">
        <v>9</v>
      </c>
      <c r="E28" s="188"/>
      <c r="F28" s="101">
        <f t="shared" si="2"/>
        <v>0</v>
      </c>
      <c r="G28" s="120" t="e">
        <f t="shared" si="3"/>
        <v>#DIV/0!</v>
      </c>
      <c r="I28" s="83"/>
    </row>
    <row r="29" spans="1:9" s="107" customFormat="1" ht="30" x14ac:dyDescent="0.25">
      <c r="A29" s="112" t="s">
        <v>122</v>
      </c>
      <c r="B29" s="150" t="s">
        <v>192</v>
      </c>
      <c r="C29" s="100" t="s">
        <v>91</v>
      </c>
      <c r="D29" s="101">
        <v>1</v>
      </c>
      <c r="E29" s="188"/>
      <c r="F29" s="101">
        <f t="shared" si="2"/>
        <v>0</v>
      </c>
      <c r="G29" s="120" t="e">
        <f t="shared" si="3"/>
        <v>#DIV/0!</v>
      </c>
      <c r="I29" s="83"/>
    </row>
    <row r="30" spans="1:9" s="83" customFormat="1" ht="30.75" customHeight="1" x14ac:dyDescent="0.25">
      <c r="A30" s="112" t="s">
        <v>123</v>
      </c>
      <c r="B30" s="149" t="s">
        <v>179</v>
      </c>
      <c r="C30" s="100" t="s">
        <v>91</v>
      </c>
      <c r="D30" s="101">
        <v>4</v>
      </c>
      <c r="E30" s="188"/>
      <c r="F30" s="101">
        <f t="shared" si="2"/>
        <v>0</v>
      </c>
      <c r="G30" s="120" t="e">
        <f t="shared" si="3"/>
        <v>#DIV/0!</v>
      </c>
    </row>
    <row r="31" spans="1:9" s="83" customFormat="1" ht="30.75" customHeight="1" x14ac:dyDescent="0.25">
      <c r="A31" s="112" t="s">
        <v>124</v>
      </c>
      <c r="B31" s="149" t="s">
        <v>194</v>
      </c>
      <c r="C31" s="100" t="s">
        <v>91</v>
      </c>
      <c r="D31" s="101">
        <v>5</v>
      </c>
      <c r="E31" s="188"/>
      <c r="F31" s="101">
        <f t="shared" si="2"/>
        <v>0</v>
      </c>
      <c r="G31" s="120" t="e">
        <f t="shared" si="3"/>
        <v>#DIV/0!</v>
      </c>
    </row>
    <row r="32" spans="1:9" s="83" customFormat="1" ht="30.75" customHeight="1" x14ac:dyDescent="0.25">
      <c r="A32" s="112" t="s">
        <v>125</v>
      </c>
      <c r="B32" s="149" t="s">
        <v>181</v>
      </c>
      <c r="C32" s="100" t="s">
        <v>91</v>
      </c>
      <c r="D32" s="101">
        <v>2</v>
      </c>
      <c r="E32" s="188"/>
      <c r="F32" s="101">
        <f t="shared" si="2"/>
        <v>0</v>
      </c>
      <c r="G32" s="120" t="e">
        <f t="shared" si="3"/>
        <v>#DIV/0!</v>
      </c>
    </row>
    <row r="33" spans="1:9" s="83" customFormat="1" ht="30.75" customHeight="1" x14ac:dyDescent="0.25">
      <c r="A33" s="112" t="s">
        <v>126</v>
      </c>
      <c r="B33" s="149" t="s">
        <v>215</v>
      </c>
      <c r="C33" s="100" t="s">
        <v>91</v>
      </c>
      <c r="D33" s="101">
        <v>1</v>
      </c>
      <c r="E33" s="188"/>
      <c r="F33" s="101">
        <f t="shared" si="2"/>
        <v>0</v>
      </c>
      <c r="G33" s="120" t="e">
        <f t="shared" si="3"/>
        <v>#DIV/0!</v>
      </c>
    </row>
    <row r="34" spans="1:9" s="83" customFormat="1" ht="30.75" customHeight="1" x14ac:dyDescent="0.25">
      <c r="A34" s="112" t="s">
        <v>127</v>
      </c>
      <c r="B34" s="151" t="s">
        <v>102</v>
      </c>
      <c r="C34" s="100" t="s">
        <v>91</v>
      </c>
      <c r="D34" s="101">
        <v>2</v>
      </c>
      <c r="E34" s="188"/>
      <c r="F34" s="101">
        <f t="shared" si="2"/>
        <v>0</v>
      </c>
      <c r="G34" s="120" t="e">
        <f t="shared" si="3"/>
        <v>#DIV/0!</v>
      </c>
    </row>
    <row r="35" spans="1:9" s="107" customFormat="1" ht="30.75" customHeight="1" x14ac:dyDescent="0.25">
      <c r="A35" s="112" t="s">
        <v>128</v>
      </c>
      <c r="B35" s="152" t="s">
        <v>188</v>
      </c>
      <c r="C35" s="100" t="s">
        <v>67</v>
      </c>
      <c r="D35" s="101">
        <v>16</v>
      </c>
      <c r="E35" s="188"/>
      <c r="F35" s="101">
        <f t="shared" si="2"/>
        <v>0</v>
      </c>
      <c r="G35" s="120" t="e">
        <f t="shared" si="3"/>
        <v>#DIV/0!</v>
      </c>
      <c r="I35" s="83"/>
    </row>
    <row r="36" spans="1:9" s="107" customFormat="1" ht="30.75" customHeight="1" x14ac:dyDescent="0.25">
      <c r="A36" s="112" t="s">
        <v>129</v>
      </c>
      <c r="B36" s="152" t="s">
        <v>178</v>
      </c>
      <c r="C36" s="100" t="s">
        <v>67</v>
      </c>
      <c r="D36" s="101">
        <v>20</v>
      </c>
      <c r="E36" s="188"/>
      <c r="F36" s="101">
        <f t="shared" si="2"/>
        <v>0</v>
      </c>
      <c r="G36" s="120" t="e">
        <f t="shared" si="3"/>
        <v>#DIV/0!</v>
      </c>
      <c r="I36" s="83"/>
    </row>
    <row r="37" spans="1:9" s="107" customFormat="1" ht="44.25" customHeight="1" x14ac:dyDescent="0.25">
      <c r="A37" s="112" t="s">
        <v>130</v>
      </c>
      <c r="B37" s="152" t="s">
        <v>177</v>
      </c>
      <c r="C37" s="100" t="s">
        <v>91</v>
      </c>
      <c r="D37" s="101">
        <v>4</v>
      </c>
      <c r="E37" s="188"/>
      <c r="F37" s="101">
        <f t="shared" si="2"/>
        <v>0</v>
      </c>
      <c r="G37" s="120" t="e">
        <f t="shared" si="3"/>
        <v>#DIV/0!</v>
      </c>
      <c r="I37" s="83"/>
    </row>
    <row r="38" spans="1:9" s="107" customFormat="1" ht="30.75" customHeight="1" x14ac:dyDescent="0.25">
      <c r="A38" s="112" t="s">
        <v>131</v>
      </c>
      <c r="B38" s="152" t="s">
        <v>176</v>
      </c>
      <c r="C38" s="100" t="s">
        <v>91</v>
      </c>
      <c r="D38" s="101">
        <v>1</v>
      </c>
      <c r="E38" s="188"/>
      <c r="F38" s="101">
        <f t="shared" si="2"/>
        <v>0</v>
      </c>
      <c r="G38" s="120" t="e">
        <f t="shared" si="3"/>
        <v>#DIV/0!</v>
      </c>
      <c r="I38" s="83"/>
    </row>
    <row r="39" spans="1:9" s="107" customFormat="1" ht="30.75" customHeight="1" x14ac:dyDescent="0.25">
      <c r="A39" s="112" t="s">
        <v>180</v>
      </c>
      <c r="B39" s="148" t="s">
        <v>103</v>
      </c>
      <c r="C39" s="100" t="s">
        <v>67</v>
      </c>
      <c r="D39" s="101">
        <v>23</v>
      </c>
      <c r="E39" s="188"/>
      <c r="F39" s="101">
        <f t="shared" si="2"/>
        <v>0</v>
      </c>
      <c r="G39" s="120" t="e">
        <f t="shared" si="3"/>
        <v>#DIV/0!</v>
      </c>
      <c r="I39" s="83"/>
    </row>
    <row r="40" spans="1:9" s="107" customFormat="1" ht="30.75" customHeight="1" x14ac:dyDescent="0.25">
      <c r="A40" s="112" t="s">
        <v>207</v>
      </c>
      <c r="B40" s="150" t="s">
        <v>141</v>
      </c>
      <c r="C40" s="100" t="s">
        <v>67</v>
      </c>
      <c r="D40" s="101">
        <f>D39*2</f>
        <v>46</v>
      </c>
      <c r="E40" s="188"/>
      <c r="F40" s="101">
        <f t="shared" si="2"/>
        <v>0</v>
      </c>
      <c r="G40" s="120" t="e">
        <f t="shared" si="3"/>
        <v>#DIV/0!</v>
      </c>
      <c r="I40" s="83"/>
    </row>
    <row r="41" spans="1:9" s="107" customFormat="1" x14ac:dyDescent="0.25">
      <c r="A41" s="112"/>
      <c r="B41" s="176"/>
      <c r="C41" s="100"/>
      <c r="D41" s="101"/>
      <c r="E41" s="101"/>
      <c r="F41" s="101"/>
      <c r="G41" s="121"/>
      <c r="I41" s="83"/>
    </row>
    <row r="42" spans="1:9" s="107" customFormat="1" x14ac:dyDescent="0.25">
      <c r="A42" s="143" t="s">
        <v>79</v>
      </c>
      <c r="B42" s="144" t="s">
        <v>110</v>
      </c>
      <c r="C42" s="145"/>
      <c r="D42" s="146"/>
      <c r="E42" s="146"/>
      <c r="F42" s="165"/>
      <c r="G42" s="147"/>
      <c r="I42" s="83"/>
    </row>
    <row r="43" spans="1:9" s="107" customFormat="1" x14ac:dyDescent="0.25">
      <c r="A43" s="112" t="s">
        <v>104</v>
      </c>
      <c r="B43" s="150" t="s">
        <v>139</v>
      </c>
      <c r="C43" s="100" t="s">
        <v>91</v>
      </c>
      <c r="D43" s="101">
        <v>60</v>
      </c>
      <c r="E43" s="188"/>
      <c r="F43" s="101">
        <f>E43*D43</f>
        <v>0</v>
      </c>
      <c r="G43" s="120" t="e">
        <f t="shared" ref="G43:G47" si="4">F43/$F$95</f>
        <v>#DIV/0!</v>
      </c>
      <c r="I43" s="83"/>
    </row>
    <row r="44" spans="1:9" s="107" customFormat="1" ht="31.5" customHeight="1" x14ac:dyDescent="0.25">
      <c r="A44" s="112" t="s">
        <v>105</v>
      </c>
      <c r="B44" s="148" t="s">
        <v>142</v>
      </c>
      <c r="C44" s="100" t="s">
        <v>91</v>
      </c>
      <c r="D44" s="101">
        <v>60</v>
      </c>
      <c r="E44" s="188"/>
      <c r="F44" s="101">
        <f>E44*D44</f>
        <v>0</v>
      </c>
      <c r="G44" s="120" t="e">
        <f t="shared" si="4"/>
        <v>#DIV/0!</v>
      </c>
      <c r="I44" s="83"/>
    </row>
    <row r="45" spans="1:9" s="107" customFormat="1" x14ac:dyDescent="0.25">
      <c r="A45" s="112" t="s">
        <v>106</v>
      </c>
      <c r="B45" s="150" t="s">
        <v>140</v>
      </c>
      <c r="C45" s="100" t="s">
        <v>91</v>
      </c>
      <c r="D45" s="101">
        <v>60</v>
      </c>
      <c r="E45" s="188"/>
      <c r="F45" s="101">
        <f>E45*D45</f>
        <v>0</v>
      </c>
      <c r="G45" s="120" t="e">
        <f t="shared" si="4"/>
        <v>#DIV/0!</v>
      </c>
      <c r="I45" s="83"/>
    </row>
    <row r="46" spans="1:9" s="107" customFormat="1" x14ac:dyDescent="0.25">
      <c r="A46" s="112" t="s">
        <v>107</v>
      </c>
      <c r="B46" s="148" t="s">
        <v>103</v>
      </c>
      <c r="C46" s="100" t="s">
        <v>67</v>
      </c>
      <c r="D46" s="101">
        <f>D43*2.5</f>
        <v>150</v>
      </c>
      <c r="E46" s="188"/>
      <c r="F46" s="101">
        <f>E46*D46</f>
        <v>0</v>
      </c>
      <c r="G46" s="120" t="e">
        <f t="shared" si="4"/>
        <v>#DIV/0!</v>
      </c>
      <c r="I46" s="83"/>
    </row>
    <row r="47" spans="1:9" s="107" customFormat="1" ht="30" x14ac:dyDescent="0.25">
      <c r="A47" s="112" t="s">
        <v>108</v>
      </c>
      <c r="B47" s="150" t="s">
        <v>141</v>
      </c>
      <c r="C47" s="100" t="s">
        <v>67</v>
      </c>
      <c r="D47" s="101">
        <f>D46*2</f>
        <v>300</v>
      </c>
      <c r="E47" s="188"/>
      <c r="F47" s="101">
        <f>E47*D47</f>
        <v>0</v>
      </c>
      <c r="G47" s="120" t="e">
        <f t="shared" si="4"/>
        <v>#DIV/0!</v>
      </c>
      <c r="I47" s="83"/>
    </row>
    <row r="48" spans="1:9" s="107" customFormat="1" x14ac:dyDescent="0.25">
      <c r="A48" s="112"/>
      <c r="B48" s="153"/>
      <c r="C48" s="100"/>
      <c r="D48" s="101"/>
      <c r="E48" s="101"/>
      <c r="F48" s="101"/>
      <c r="G48" s="121"/>
      <c r="I48" s="83"/>
    </row>
    <row r="49" spans="1:9" s="107" customFormat="1" x14ac:dyDescent="0.25">
      <c r="A49" s="143" t="s">
        <v>80</v>
      </c>
      <c r="B49" s="144" t="s">
        <v>109</v>
      </c>
      <c r="C49" s="145"/>
      <c r="D49" s="146"/>
      <c r="E49" s="146"/>
      <c r="F49" s="165"/>
      <c r="G49" s="147"/>
      <c r="I49" s="83"/>
    </row>
    <row r="50" spans="1:9" s="107" customFormat="1" x14ac:dyDescent="0.25">
      <c r="A50" s="112" t="s">
        <v>111</v>
      </c>
      <c r="B50" s="153" t="s">
        <v>162</v>
      </c>
      <c r="C50" s="100" t="s">
        <v>91</v>
      </c>
      <c r="D50" s="101">
        <v>14</v>
      </c>
      <c r="E50" s="188"/>
      <c r="F50" s="101">
        <f>E50*D50</f>
        <v>0</v>
      </c>
      <c r="G50" s="120" t="e">
        <f t="shared" ref="G50" si="5">F50/$F$95</f>
        <v>#DIV/0!</v>
      </c>
      <c r="I50" s="83"/>
    </row>
    <row r="51" spans="1:9" s="107" customFormat="1" x14ac:dyDescent="0.25">
      <c r="A51" s="112"/>
      <c r="B51" s="153"/>
      <c r="C51" s="100"/>
      <c r="D51" s="101"/>
      <c r="E51" s="101"/>
      <c r="F51" s="101"/>
      <c r="G51" s="121"/>
      <c r="I51" s="83"/>
    </row>
    <row r="52" spans="1:9" s="107" customFormat="1" x14ac:dyDescent="0.25">
      <c r="A52" s="143" t="s">
        <v>82</v>
      </c>
      <c r="B52" s="144" t="s">
        <v>116</v>
      </c>
      <c r="C52" s="145"/>
      <c r="D52" s="146"/>
      <c r="E52" s="146"/>
      <c r="F52" s="146"/>
      <c r="G52" s="147"/>
      <c r="I52" s="83"/>
    </row>
    <row r="53" spans="1:9" s="107" customFormat="1" ht="30" customHeight="1" x14ac:dyDescent="0.25">
      <c r="A53" s="63" t="s">
        <v>168</v>
      </c>
      <c r="B53" s="156" t="s">
        <v>182</v>
      </c>
      <c r="C53" s="155" t="s">
        <v>67</v>
      </c>
      <c r="D53" s="157">
        <v>121.1</v>
      </c>
      <c r="E53" s="188"/>
      <c r="F53" s="101">
        <f>E53*D53</f>
        <v>0</v>
      </c>
      <c r="G53" s="120" t="e">
        <f t="shared" ref="G53:G55" si="6">F53/$F$95</f>
        <v>#DIV/0!</v>
      </c>
      <c r="I53" s="83"/>
    </row>
    <row r="54" spans="1:9" s="107" customFormat="1" ht="30" customHeight="1" x14ac:dyDescent="0.25">
      <c r="A54" s="63" t="s">
        <v>169</v>
      </c>
      <c r="B54" s="156" t="s">
        <v>118</v>
      </c>
      <c r="C54" s="155" t="s">
        <v>67</v>
      </c>
      <c r="D54" s="157">
        <v>170</v>
      </c>
      <c r="E54" s="188"/>
      <c r="F54" s="101">
        <f>E54*D54</f>
        <v>0</v>
      </c>
      <c r="G54" s="120" t="e">
        <f t="shared" si="6"/>
        <v>#DIV/0!</v>
      </c>
      <c r="I54" s="83"/>
    </row>
    <row r="55" spans="1:9" s="107" customFormat="1" ht="30" x14ac:dyDescent="0.25">
      <c r="A55" s="63" t="s">
        <v>184</v>
      </c>
      <c r="B55" s="169" t="s">
        <v>183</v>
      </c>
      <c r="C55" s="155" t="s">
        <v>67</v>
      </c>
      <c r="D55" s="157">
        <v>5</v>
      </c>
      <c r="E55" s="188"/>
      <c r="F55" s="101">
        <f>E55*D55</f>
        <v>0</v>
      </c>
      <c r="G55" s="120" t="e">
        <f t="shared" si="6"/>
        <v>#DIV/0!</v>
      </c>
      <c r="I55" s="83"/>
    </row>
    <row r="56" spans="1:9" s="107" customFormat="1" x14ac:dyDescent="0.25">
      <c r="A56" s="112"/>
      <c r="B56" s="153"/>
      <c r="C56" s="100"/>
      <c r="D56" s="101"/>
      <c r="E56" s="101"/>
      <c r="F56" s="101"/>
      <c r="G56" s="121"/>
      <c r="I56" s="83"/>
    </row>
    <row r="57" spans="1:9" s="107" customFormat="1" x14ac:dyDescent="0.25">
      <c r="A57" s="143" t="s">
        <v>85</v>
      </c>
      <c r="B57" s="144" t="s">
        <v>117</v>
      </c>
      <c r="C57" s="145"/>
      <c r="D57" s="146"/>
      <c r="E57" s="146"/>
      <c r="F57" s="146"/>
      <c r="G57" s="147"/>
      <c r="I57" s="83"/>
    </row>
    <row r="58" spans="1:9" s="107" customFormat="1" x14ac:dyDescent="0.25">
      <c r="A58" s="63" t="s">
        <v>170</v>
      </c>
      <c r="B58" s="161" t="s">
        <v>225</v>
      </c>
      <c r="C58" s="100" t="s">
        <v>91</v>
      </c>
      <c r="D58" s="157">
        <v>9</v>
      </c>
      <c r="E58" s="188"/>
      <c r="F58" s="101">
        <f t="shared" ref="F58:F63" si="7">E58*D58</f>
        <v>0</v>
      </c>
      <c r="G58" s="120" t="e">
        <f t="shared" ref="G58:G63" si="8">F58/$F$95</f>
        <v>#DIV/0!</v>
      </c>
      <c r="I58" s="83"/>
    </row>
    <row r="59" spans="1:9" s="107" customFormat="1" x14ac:dyDescent="0.25">
      <c r="A59" s="63" t="s">
        <v>171</v>
      </c>
      <c r="B59" s="161" t="s">
        <v>224</v>
      </c>
      <c r="C59" s="100" t="s">
        <v>91</v>
      </c>
      <c r="D59" s="157">
        <v>10</v>
      </c>
      <c r="E59" s="188"/>
      <c r="F59" s="101">
        <f t="shared" si="7"/>
        <v>0</v>
      </c>
      <c r="G59" s="120" t="e">
        <f t="shared" si="8"/>
        <v>#DIV/0!</v>
      </c>
      <c r="I59" s="83"/>
    </row>
    <row r="60" spans="1:9" s="107" customFormat="1" x14ac:dyDescent="0.25">
      <c r="A60" s="63" t="s">
        <v>172</v>
      </c>
      <c r="B60" s="162" t="s">
        <v>175</v>
      </c>
      <c r="C60" s="155" t="s">
        <v>67</v>
      </c>
      <c r="D60" s="157">
        <v>105</v>
      </c>
      <c r="E60" s="188"/>
      <c r="F60" s="101">
        <f t="shared" si="7"/>
        <v>0</v>
      </c>
      <c r="G60" s="120" t="e">
        <f t="shared" si="8"/>
        <v>#DIV/0!</v>
      </c>
      <c r="I60" s="83"/>
    </row>
    <row r="61" spans="1:9" s="107" customFormat="1" x14ac:dyDescent="0.25">
      <c r="A61" s="63" t="s">
        <v>173</v>
      </c>
      <c r="B61" s="172" t="s">
        <v>223</v>
      </c>
      <c r="C61" s="155" t="s">
        <v>67</v>
      </c>
      <c r="D61" s="97">
        <v>120</v>
      </c>
      <c r="E61" s="189"/>
      <c r="F61" s="101">
        <f t="shared" si="7"/>
        <v>0</v>
      </c>
      <c r="G61" s="120" t="e">
        <f t="shared" si="8"/>
        <v>#DIV/0!</v>
      </c>
      <c r="I61" s="83"/>
    </row>
    <row r="62" spans="1:9" s="107" customFormat="1" x14ac:dyDescent="0.25">
      <c r="A62" s="63" t="s">
        <v>219</v>
      </c>
      <c r="B62" s="163" t="s">
        <v>226</v>
      </c>
      <c r="C62" s="100" t="s">
        <v>91</v>
      </c>
      <c r="D62" s="157">
        <v>1</v>
      </c>
      <c r="E62" s="188"/>
      <c r="F62" s="101">
        <f t="shared" si="7"/>
        <v>0</v>
      </c>
      <c r="G62" s="120" t="e">
        <f t="shared" si="8"/>
        <v>#DIV/0!</v>
      </c>
      <c r="I62" s="83"/>
    </row>
    <row r="63" spans="1:9" s="107" customFormat="1" x14ac:dyDescent="0.25">
      <c r="A63" s="63" t="s">
        <v>174</v>
      </c>
      <c r="B63" s="164" t="s">
        <v>222</v>
      </c>
      <c r="C63" s="100" t="s">
        <v>91</v>
      </c>
      <c r="D63" s="157">
        <v>1</v>
      </c>
      <c r="E63" s="188"/>
      <c r="F63" s="101">
        <f t="shared" si="7"/>
        <v>0</v>
      </c>
      <c r="G63" s="120" t="e">
        <f t="shared" si="8"/>
        <v>#DIV/0!</v>
      </c>
      <c r="I63" s="83"/>
    </row>
    <row r="64" spans="1:9" s="107" customFormat="1" x14ac:dyDescent="0.25">
      <c r="A64" s="112"/>
      <c r="B64" s="154"/>
      <c r="C64" s="100"/>
      <c r="D64" s="101"/>
      <c r="E64" s="101"/>
      <c r="F64" s="101"/>
      <c r="G64" s="121"/>
      <c r="I64" s="83"/>
    </row>
    <row r="65" spans="1:9" s="107" customFormat="1" x14ac:dyDescent="0.25">
      <c r="A65" s="143" t="s">
        <v>86</v>
      </c>
      <c r="B65" s="144" t="s">
        <v>113</v>
      </c>
      <c r="C65" s="145"/>
      <c r="D65" s="146"/>
      <c r="E65" s="146"/>
      <c r="F65" s="146"/>
      <c r="G65" s="147"/>
      <c r="I65" s="83"/>
    </row>
    <row r="66" spans="1:9" s="107" customFormat="1" ht="30" customHeight="1" x14ac:dyDescent="0.25">
      <c r="A66" s="112" t="s">
        <v>132</v>
      </c>
      <c r="B66" s="170" t="s">
        <v>112</v>
      </c>
      <c r="C66" s="100" t="s">
        <v>91</v>
      </c>
      <c r="D66" s="157">
        <v>14</v>
      </c>
      <c r="E66" s="188"/>
      <c r="F66" s="101">
        <f t="shared" ref="F66:F89" si="9">E66*D66</f>
        <v>0</v>
      </c>
      <c r="G66" s="120" t="e">
        <f t="shared" ref="G66:G89" si="10">F66/$F$95</f>
        <v>#DIV/0!</v>
      </c>
      <c r="I66" s="83"/>
    </row>
    <row r="67" spans="1:9" s="107" customFormat="1" ht="30" customHeight="1" x14ac:dyDescent="0.25">
      <c r="A67" s="112" t="s">
        <v>143</v>
      </c>
      <c r="B67" s="170" t="s">
        <v>133</v>
      </c>
      <c r="C67" s="100" t="s">
        <v>91</v>
      </c>
      <c r="D67" s="157">
        <v>10</v>
      </c>
      <c r="E67" s="188"/>
      <c r="F67" s="101">
        <f t="shared" si="9"/>
        <v>0</v>
      </c>
      <c r="G67" s="120" t="e">
        <f t="shared" si="10"/>
        <v>#DIV/0!</v>
      </c>
      <c r="I67" s="83"/>
    </row>
    <row r="68" spans="1:9" s="107" customFormat="1" ht="30" customHeight="1" x14ac:dyDescent="0.25">
      <c r="A68" s="112" t="s">
        <v>144</v>
      </c>
      <c r="B68" s="170" t="s">
        <v>198</v>
      </c>
      <c r="C68" s="100" t="s">
        <v>91</v>
      </c>
      <c r="D68" s="157">
        <v>5</v>
      </c>
      <c r="E68" s="188"/>
      <c r="F68" s="101">
        <f t="shared" si="9"/>
        <v>0</v>
      </c>
      <c r="G68" s="120" t="e">
        <f t="shared" si="10"/>
        <v>#DIV/0!</v>
      </c>
      <c r="I68" s="83"/>
    </row>
    <row r="69" spans="1:9" s="107" customFormat="1" ht="30" customHeight="1" x14ac:dyDescent="0.25">
      <c r="A69" s="112" t="s">
        <v>145</v>
      </c>
      <c r="B69" s="170" t="s">
        <v>185</v>
      </c>
      <c r="C69" s="100" t="s">
        <v>91</v>
      </c>
      <c r="D69" s="157">
        <v>5</v>
      </c>
      <c r="E69" s="188"/>
      <c r="F69" s="101">
        <f t="shared" si="9"/>
        <v>0</v>
      </c>
      <c r="G69" s="120" t="e">
        <f t="shared" si="10"/>
        <v>#DIV/0!</v>
      </c>
      <c r="I69" s="83"/>
    </row>
    <row r="70" spans="1:9" s="107" customFormat="1" ht="30" customHeight="1" x14ac:dyDescent="0.25">
      <c r="A70" s="112" t="s">
        <v>146</v>
      </c>
      <c r="B70" s="170" t="s">
        <v>114</v>
      </c>
      <c r="C70" s="100" t="s">
        <v>91</v>
      </c>
      <c r="D70" s="157">
        <v>4</v>
      </c>
      <c r="E70" s="188"/>
      <c r="F70" s="101">
        <f t="shared" si="9"/>
        <v>0</v>
      </c>
      <c r="G70" s="120" t="e">
        <f t="shared" si="10"/>
        <v>#DIV/0!</v>
      </c>
      <c r="I70" s="83"/>
    </row>
    <row r="71" spans="1:9" s="107" customFormat="1" ht="30" customHeight="1" x14ac:dyDescent="0.25">
      <c r="A71" s="112" t="s">
        <v>147</v>
      </c>
      <c r="B71" s="170" t="s">
        <v>195</v>
      </c>
      <c r="C71" s="100" t="s">
        <v>91</v>
      </c>
      <c r="D71" s="157">
        <v>7</v>
      </c>
      <c r="E71" s="188"/>
      <c r="F71" s="101">
        <f t="shared" si="9"/>
        <v>0</v>
      </c>
      <c r="G71" s="120" t="e">
        <f t="shared" si="10"/>
        <v>#DIV/0!</v>
      </c>
      <c r="I71" s="83"/>
    </row>
    <row r="72" spans="1:9" s="107" customFormat="1" ht="30" customHeight="1" x14ac:dyDescent="0.25">
      <c r="A72" s="112" t="s">
        <v>148</v>
      </c>
      <c r="B72" s="170" t="s">
        <v>186</v>
      </c>
      <c r="C72" s="100" t="s">
        <v>91</v>
      </c>
      <c r="D72" s="157">
        <v>1</v>
      </c>
      <c r="E72" s="188"/>
      <c r="F72" s="101">
        <f t="shared" si="9"/>
        <v>0</v>
      </c>
      <c r="G72" s="120" t="e">
        <f t="shared" si="10"/>
        <v>#DIV/0!</v>
      </c>
      <c r="I72" s="83"/>
    </row>
    <row r="73" spans="1:9" s="107" customFormat="1" ht="30" customHeight="1" x14ac:dyDescent="0.25">
      <c r="A73" s="112" t="s">
        <v>149</v>
      </c>
      <c r="B73" s="170" t="s">
        <v>187</v>
      </c>
      <c r="C73" s="100" t="s">
        <v>91</v>
      </c>
      <c r="D73" s="157">
        <v>1</v>
      </c>
      <c r="E73" s="188"/>
      <c r="F73" s="101">
        <f t="shared" si="9"/>
        <v>0</v>
      </c>
      <c r="G73" s="120" t="e">
        <f t="shared" si="10"/>
        <v>#DIV/0!</v>
      </c>
      <c r="I73" s="83"/>
    </row>
    <row r="74" spans="1:9" s="107" customFormat="1" ht="30" customHeight="1" x14ac:dyDescent="0.25">
      <c r="A74" s="112" t="s">
        <v>150</v>
      </c>
      <c r="B74" s="170" t="s">
        <v>115</v>
      </c>
      <c r="C74" s="100" t="s">
        <v>91</v>
      </c>
      <c r="D74" s="157">
        <v>2</v>
      </c>
      <c r="E74" s="188"/>
      <c r="F74" s="101">
        <f t="shared" si="9"/>
        <v>0</v>
      </c>
      <c r="G74" s="120" t="e">
        <f t="shared" si="10"/>
        <v>#DIV/0!</v>
      </c>
      <c r="I74" s="83"/>
    </row>
    <row r="75" spans="1:9" s="107" customFormat="1" ht="30" customHeight="1" x14ac:dyDescent="0.25">
      <c r="A75" s="112" t="s">
        <v>151</v>
      </c>
      <c r="B75" s="170" t="s">
        <v>200</v>
      </c>
      <c r="C75" s="100" t="s">
        <v>91</v>
      </c>
      <c r="D75" s="157">
        <v>5</v>
      </c>
      <c r="E75" s="188"/>
      <c r="F75" s="101">
        <f t="shared" si="9"/>
        <v>0</v>
      </c>
      <c r="G75" s="120" t="e">
        <f t="shared" si="10"/>
        <v>#DIV/0!</v>
      </c>
      <c r="I75" s="83"/>
    </row>
    <row r="76" spans="1:9" s="107" customFormat="1" ht="30" customHeight="1" x14ac:dyDescent="0.25">
      <c r="A76" s="112" t="s">
        <v>152</v>
      </c>
      <c r="B76" s="170" t="s">
        <v>197</v>
      </c>
      <c r="C76" s="100" t="s">
        <v>91</v>
      </c>
      <c r="D76" s="157">
        <v>4</v>
      </c>
      <c r="E76" s="188"/>
      <c r="F76" s="101">
        <f t="shared" si="9"/>
        <v>0</v>
      </c>
      <c r="G76" s="120" t="e">
        <f t="shared" si="10"/>
        <v>#DIV/0!</v>
      </c>
      <c r="I76" s="83"/>
    </row>
    <row r="77" spans="1:9" s="107" customFormat="1" ht="30" customHeight="1" x14ac:dyDescent="0.25">
      <c r="A77" s="112" t="s">
        <v>153</v>
      </c>
      <c r="B77" s="170" t="s">
        <v>199</v>
      </c>
      <c r="C77" s="100" t="s">
        <v>91</v>
      </c>
      <c r="D77" s="157">
        <v>8</v>
      </c>
      <c r="E77" s="188"/>
      <c r="F77" s="101">
        <f t="shared" si="9"/>
        <v>0</v>
      </c>
      <c r="G77" s="120" t="e">
        <f t="shared" si="10"/>
        <v>#DIV/0!</v>
      </c>
      <c r="I77" s="83"/>
    </row>
    <row r="78" spans="1:9" s="107" customFormat="1" ht="30" customHeight="1" x14ac:dyDescent="0.25">
      <c r="A78" s="112" t="s">
        <v>154</v>
      </c>
      <c r="B78" s="170" t="s">
        <v>167</v>
      </c>
      <c r="C78" s="100" t="s">
        <v>91</v>
      </c>
      <c r="D78" s="157">
        <v>1</v>
      </c>
      <c r="E78" s="188"/>
      <c r="F78" s="101">
        <f t="shared" si="9"/>
        <v>0</v>
      </c>
      <c r="G78" s="120" t="e">
        <f t="shared" si="10"/>
        <v>#DIV/0!</v>
      </c>
      <c r="I78" s="83"/>
    </row>
    <row r="79" spans="1:9" s="107" customFormat="1" ht="30" customHeight="1" x14ac:dyDescent="0.25">
      <c r="A79" s="112" t="s">
        <v>155</v>
      </c>
      <c r="B79" s="170" t="s">
        <v>202</v>
      </c>
      <c r="C79" s="100" t="s">
        <v>91</v>
      </c>
      <c r="D79" s="157">
        <v>1</v>
      </c>
      <c r="E79" s="188"/>
      <c r="F79" s="101">
        <f t="shared" si="9"/>
        <v>0</v>
      </c>
      <c r="G79" s="120" t="e">
        <f t="shared" si="10"/>
        <v>#DIV/0!</v>
      </c>
      <c r="I79" s="83"/>
    </row>
    <row r="80" spans="1:9" s="107" customFormat="1" ht="30" customHeight="1" x14ac:dyDescent="0.25">
      <c r="A80" s="112" t="s">
        <v>156</v>
      </c>
      <c r="B80" s="170" t="s">
        <v>203</v>
      </c>
      <c r="C80" s="100" t="s">
        <v>91</v>
      </c>
      <c r="D80" s="157">
        <v>1</v>
      </c>
      <c r="E80" s="188"/>
      <c r="F80" s="101">
        <f t="shared" si="9"/>
        <v>0</v>
      </c>
      <c r="G80" s="120" t="e">
        <f t="shared" si="10"/>
        <v>#DIV/0!</v>
      </c>
      <c r="I80" s="83"/>
    </row>
    <row r="81" spans="1:9" s="107" customFormat="1" ht="30" customHeight="1" x14ac:dyDescent="0.25">
      <c r="A81" s="112" t="s">
        <v>157</v>
      </c>
      <c r="B81" s="170" t="s">
        <v>206</v>
      </c>
      <c r="C81" s="100" t="s">
        <v>91</v>
      </c>
      <c r="D81" s="157">
        <v>1</v>
      </c>
      <c r="E81" s="188"/>
      <c r="F81" s="101">
        <f t="shared" si="9"/>
        <v>0</v>
      </c>
      <c r="G81" s="120" t="e">
        <f t="shared" si="10"/>
        <v>#DIV/0!</v>
      </c>
      <c r="I81" s="83"/>
    </row>
    <row r="82" spans="1:9" s="107" customFormat="1" ht="30" customHeight="1" x14ac:dyDescent="0.25">
      <c r="A82" s="112" t="s">
        <v>158</v>
      </c>
      <c r="B82" s="170" t="s">
        <v>204</v>
      </c>
      <c r="C82" s="100" t="s">
        <v>91</v>
      </c>
      <c r="D82" s="157">
        <v>1</v>
      </c>
      <c r="E82" s="188"/>
      <c r="F82" s="101">
        <f t="shared" si="9"/>
        <v>0</v>
      </c>
      <c r="G82" s="120" t="e">
        <f t="shared" si="10"/>
        <v>#DIV/0!</v>
      </c>
      <c r="I82" s="83"/>
    </row>
    <row r="83" spans="1:9" s="107" customFormat="1" ht="30" customHeight="1" x14ac:dyDescent="0.25">
      <c r="A83" s="112" t="s">
        <v>159</v>
      </c>
      <c r="B83" s="170" t="s">
        <v>201</v>
      </c>
      <c r="C83" s="100" t="s">
        <v>91</v>
      </c>
      <c r="D83" s="157">
        <v>1</v>
      </c>
      <c r="E83" s="188"/>
      <c r="F83" s="101">
        <f t="shared" si="9"/>
        <v>0</v>
      </c>
      <c r="G83" s="120" t="e">
        <f t="shared" si="10"/>
        <v>#DIV/0!</v>
      </c>
      <c r="I83" s="83"/>
    </row>
    <row r="84" spans="1:9" s="107" customFormat="1" ht="30" customHeight="1" x14ac:dyDescent="0.25">
      <c r="A84" s="112" t="s">
        <v>160</v>
      </c>
      <c r="B84" s="170" t="s">
        <v>166</v>
      </c>
      <c r="C84" s="100" t="s">
        <v>91</v>
      </c>
      <c r="D84" s="157">
        <v>1</v>
      </c>
      <c r="E84" s="188"/>
      <c r="F84" s="101">
        <f t="shared" si="9"/>
        <v>0</v>
      </c>
      <c r="G84" s="120" t="e">
        <f t="shared" si="10"/>
        <v>#DIV/0!</v>
      </c>
      <c r="I84" s="83"/>
    </row>
    <row r="85" spans="1:9" s="107" customFormat="1" ht="30" customHeight="1" x14ac:dyDescent="0.25">
      <c r="A85" s="112" t="s">
        <v>161</v>
      </c>
      <c r="B85" s="170" t="s">
        <v>163</v>
      </c>
      <c r="C85" s="100" t="s">
        <v>91</v>
      </c>
      <c r="D85" s="157">
        <v>2</v>
      </c>
      <c r="E85" s="188"/>
      <c r="F85" s="101">
        <f t="shared" si="9"/>
        <v>0</v>
      </c>
      <c r="G85" s="120" t="e">
        <f t="shared" si="10"/>
        <v>#DIV/0!</v>
      </c>
      <c r="I85" s="83"/>
    </row>
    <row r="86" spans="1:9" s="107" customFormat="1" ht="30" customHeight="1" x14ac:dyDescent="0.25">
      <c r="A86" s="112" t="s">
        <v>208</v>
      </c>
      <c r="B86" s="170" t="s">
        <v>196</v>
      </c>
      <c r="C86" s="100" t="s">
        <v>91</v>
      </c>
      <c r="D86" s="157">
        <v>9</v>
      </c>
      <c r="E86" s="188"/>
      <c r="F86" s="101">
        <f t="shared" si="9"/>
        <v>0</v>
      </c>
      <c r="G86" s="120" t="e">
        <f t="shared" si="10"/>
        <v>#DIV/0!</v>
      </c>
      <c r="I86" s="83"/>
    </row>
    <row r="87" spans="1:9" s="107" customFormat="1" ht="30" customHeight="1" x14ac:dyDescent="0.25">
      <c r="A87" s="112" t="s">
        <v>209</v>
      </c>
      <c r="B87" s="171" t="s">
        <v>164</v>
      </c>
      <c r="C87" s="100" t="s">
        <v>91</v>
      </c>
      <c r="D87" s="157">
        <v>1</v>
      </c>
      <c r="E87" s="188"/>
      <c r="F87" s="101">
        <f t="shared" si="9"/>
        <v>0</v>
      </c>
      <c r="G87" s="120" t="e">
        <f t="shared" si="10"/>
        <v>#DIV/0!</v>
      </c>
      <c r="I87" s="83"/>
    </row>
    <row r="88" spans="1:9" s="107" customFormat="1" ht="30" customHeight="1" x14ac:dyDescent="0.25">
      <c r="A88" s="112" t="s">
        <v>210</v>
      </c>
      <c r="B88" s="171" t="s">
        <v>205</v>
      </c>
      <c r="C88" s="100" t="s">
        <v>91</v>
      </c>
      <c r="D88" s="157">
        <v>1</v>
      </c>
      <c r="E88" s="188"/>
      <c r="F88" s="101">
        <f t="shared" si="9"/>
        <v>0</v>
      </c>
      <c r="G88" s="120" t="e">
        <f t="shared" si="10"/>
        <v>#DIV/0!</v>
      </c>
      <c r="I88" s="83"/>
    </row>
    <row r="89" spans="1:9" s="107" customFormat="1" ht="30" customHeight="1" x14ac:dyDescent="0.25">
      <c r="A89" s="112" t="s">
        <v>211</v>
      </c>
      <c r="B89" s="171" t="s">
        <v>165</v>
      </c>
      <c r="C89" s="100" t="s">
        <v>91</v>
      </c>
      <c r="D89" s="157">
        <v>1</v>
      </c>
      <c r="E89" s="188"/>
      <c r="F89" s="101">
        <f t="shared" si="9"/>
        <v>0</v>
      </c>
      <c r="G89" s="120" t="e">
        <f t="shared" si="10"/>
        <v>#DIV/0!</v>
      </c>
      <c r="I89" s="83"/>
    </row>
    <row r="90" spans="1:9" s="107" customFormat="1" x14ac:dyDescent="0.25">
      <c r="A90" s="112"/>
      <c r="B90" s="168"/>
      <c r="C90" s="100"/>
      <c r="D90" s="101"/>
      <c r="E90" s="101"/>
      <c r="F90" s="101"/>
      <c r="G90" s="121"/>
      <c r="I90" s="83"/>
    </row>
    <row r="91" spans="1:9" s="92" customFormat="1" x14ac:dyDescent="0.25">
      <c r="A91" s="111" t="s">
        <v>76</v>
      </c>
      <c r="B91" s="79" t="s">
        <v>69</v>
      </c>
      <c r="C91" s="73"/>
      <c r="D91" s="74"/>
      <c r="E91" s="74"/>
      <c r="F91" s="74">
        <f>SUM(F92:F93)</f>
        <v>0</v>
      </c>
      <c r="G91" s="119"/>
      <c r="I91" s="83"/>
    </row>
    <row r="92" spans="1:9" s="107" customFormat="1" x14ac:dyDescent="0.25">
      <c r="A92" s="85" t="s">
        <v>83</v>
      </c>
      <c r="B92" s="80" t="s">
        <v>214</v>
      </c>
      <c r="C92" s="65" t="s">
        <v>120</v>
      </c>
      <c r="D92" s="9">
        <v>2</v>
      </c>
      <c r="E92" s="181"/>
      <c r="F92" s="9">
        <f>E92*D92</f>
        <v>0</v>
      </c>
      <c r="G92" s="120" t="e">
        <f t="shared" ref="G92:G93" si="11">F92/$F$95</f>
        <v>#DIV/0!</v>
      </c>
      <c r="I92" s="83"/>
    </row>
    <row r="93" spans="1:9" s="102" customFormat="1" x14ac:dyDescent="0.25">
      <c r="A93" s="85" t="s">
        <v>119</v>
      </c>
      <c r="B93" s="80" t="s">
        <v>213</v>
      </c>
      <c r="C93" s="65" t="s">
        <v>89</v>
      </c>
      <c r="D93" s="9">
        <v>1357.47</v>
      </c>
      <c r="E93" s="186"/>
      <c r="F93" s="64">
        <f>E93*D93</f>
        <v>0</v>
      </c>
      <c r="G93" s="120" t="e">
        <f t="shared" si="11"/>
        <v>#DIV/0!</v>
      </c>
      <c r="I93" s="83"/>
    </row>
    <row r="94" spans="1:9" x14ac:dyDescent="0.25">
      <c r="A94" s="122"/>
      <c r="B94" s="80"/>
      <c r="C94" s="65"/>
      <c r="D94" s="9"/>
      <c r="E94" s="9"/>
      <c r="F94" s="9"/>
      <c r="G94" s="120"/>
    </row>
    <row r="95" spans="1:9" x14ac:dyDescent="0.25">
      <c r="A95" s="123"/>
      <c r="B95" s="81" t="s">
        <v>13</v>
      </c>
      <c r="C95" s="75"/>
      <c r="D95" s="76"/>
      <c r="E95" s="76"/>
      <c r="F95" s="76">
        <f>F91+F20+F17+F8</f>
        <v>0</v>
      </c>
      <c r="G95" s="76"/>
    </row>
    <row r="96" spans="1:9" x14ac:dyDescent="0.25">
      <c r="A96" s="85"/>
      <c r="B96" s="80"/>
      <c r="C96" s="65"/>
      <c r="D96" s="9"/>
      <c r="E96" s="9"/>
      <c r="F96" s="9"/>
      <c r="G96" s="9"/>
    </row>
    <row r="97" spans="1:9" s="42" customFormat="1" x14ac:dyDescent="0.25">
      <c r="A97" s="111" t="s">
        <v>81</v>
      </c>
      <c r="B97" s="79" t="s">
        <v>33</v>
      </c>
      <c r="C97" s="73" t="s">
        <v>12</v>
      </c>
      <c r="D97" s="180">
        <f>BDI!D23</f>
        <v>0</v>
      </c>
      <c r="E97" s="74"/>
      <c r="F97" s="74">
        <f>D97*F95</f>
        <v>0</v>
      </c>
      <c r="G97" s="74"/>
      <c r="H97" s="43"/>
      <c r="I97" s="86"/>
    </row>
    <row r="98" spans="1:9" x14ac:dyDescent="0.25">
      <c r="A98" s="85"/>
      <c r="B98" s="80"/>
      <c r="C98" s="65"/>
      <c r="D98" s="9"/>
      <c r="E98" s="9"/>
      <c r="F98" s="9"/>
      <c r="G98" s="9"/>
    </row>
    <row r="99" spans="1:9" x14ac:dyDescent="0.25">
      <c r="A99" s="123"/>
      <c r="B99" s="81" t="s">
        <v>14</v>
      </c>
      <c r="C99" s="75"/>
      <c r="D99" s="76"/>
      <c r="E99" s="76"/>
      <c r="F99" s="76">
        <f>F95+F97</f>
        <v>0</v>
      </c>
      <c r="G99" s="76"/>
    </row>
    <row r="102" spans="1:9" ht="26.25" x14ac:dyDescent="0.25">
      <c r="A102" s="213" t="s">
        <v>232</v>
      </c>
      <c r="B102" s="213"/>
      <c r="C102" s="213"/>
      <c r="D102" s="213"/>
      <c r="E102" s="213"/>
      <c r="F102" s="213"/>
      <c r="G102" s="213"/>
    </row>
  </sheetData>
  <sheetProtection algorithmName="SHA-512" hashValue="muIamkeJ5Omh1bmG5BYBrvHHjtSmwk22mUUyMlcxc+dFVI5vrFqql08H7QHSfqqMVd8carugm2ExuUZ0Jn727Q==" saltValue="CIvtQJ3AKlORzyoXW/XloQ==" spinCount="100000" sheet="1" objects="1" scenarios="1"/>
  <autoFilter ref="A6:G99" xr:uid="{00000000-0009-0000-0000-000002000000}"/>
  <mergeCells count="11">
    <mergeCell ref="A1:G1"/>
    <mergeCell ref="A102:G102"/>
    <mergeCell ref="G6:G7"/>
    <mergeCell ref="A6:A7"/>
    <mergeCell ref="B6:B7"/>
    <mergeCell ref="C6:C7"/>
    <mergeCell ref="D6:D7"/>
    <mergeCell ref="E6:E7"/>
    <mergeCell ref="F6:F7"/>
    <mergeCell ref="B2:F5"/>
    <mergeCell ref="A2:A5"/>
  </mergeCells>
  <phoneticPr fontId="28" type="noConversion"/>
  <pageMargins left="0.51181102362204722" right="0.51181102362204722" top="0.78740157480314965" bottom="0.78740157480314965" header="0.31496062992125984" footer="0.31496062992125984"/>
  <pageSetup paperSize="9" scale="43" fitToHeight="0" orientation="portrait" r:id="rId1"/>
  <headerFooter>
    <oddFooter>Página &amp;P&amp;RItem 04 - ORÇAMENTO - PRÉDIO L (21_10_2019)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22"/>
  <sheetViews>
    <sheetView view="pageBreakPreview" zoomScale="60" zoomScaleNormal="70" workbookViewId="0">
      <pane xSplit="5" ySplit="7" topLeftCell="F8" activePane="bottomRight" state="frozen"/>
      <selection activeCell="B7" sqref="B7"/>
      <selection pane="topRight" activeCell="B7" sqref="B7"/>
      <selection pane="bottomLeft" activeCell="B7" sqref="B7"/>
      <selection pane="bottomRight" activeCell="D17" sqref="D17"/>
    </sheetView>
  </sheetViews>
  <sheetFormatPr defaultRowHeight="15" x14ac:dyDescent="0.25"/>
  <cols>
    <col min="2" max="2" width="12.7109375" style="1" customWidth="1"/>
    <col min="3" max="3" width="100.7109375" style="2" customWidth="1"/>
    <col min="4" max="4" width="20.7109375" style="105" customWidth="1"/>
    <col min="5" max="5" width="20.7109375" style="21" customWidth="1"/>
    <col min="6" max="7" width="30.7109375" style="16" customWidth="1"/>
  </cols>
  <sheetData>
    <row r="1" spans="2:8" s="107" customFormat="1" ht="43.5" customHeight="1" x14ac:dyDescent="0.25">
      <c r="B1" s="233" t="s">
        <v>232</v>
      </c>
      <c r="C1" s="233"/>
      <c r="D1" s="233"/>
      <c r="E1" s="233"/>
      <c r="F1" s="233"/>
      <c r="G1" s="233"/>
    </row>
    <row r="2" spans="2:8" ht="25.5" customHeight="1" x14ac:dyDescent="0.4">
      <c r="B2" s="241" t="s">
        <v>216</v>
      </c>
      <c r="C2" s="242"/>
      <c r="D2" s="235" t="s">
        <v>21</v>
      </c>
      <c r="E2" s="236"/>
      <c r="F2" s="236"/>
      <c r="G2" s="236"/>
      <c r="H2" s="84"/>
    </row>
    <row r="3" spans="2:8" ht="24.95" customHeight="1" x14ac:dyDescent="0.4">
      <c r="B3" s="243"/>
      <c r="C3" s="244"/>
      <c r="D3" s="237"/>
      <c r="E3" s="238"/>
      <c r="F3" s="238"/>
      <c r="G3" s="238"/>
      <c r="H3" s="84"/>
    </row>
    <row r="4" spans="2:8" ht="24.95" customHeight="1" x14ac:dyDescent="0.25">
      <c r="B4" s="243"/>
      <c r="C4" s="244"/>
      <c r="D4" s="237"/>
      <c r="E4" s="238"/>
      <c r="F4" s="238"/>
      <c r="G4" s="238"/>
    </row>
    <row r="5" spans="2:8" ht="24.95" customHeight="1" thickBot="1" x14ac:dyDescent="0.3">
      <c r="B5" s="245"/>
      <c r="C5" s="246"/>
      <c r="D5" s="239"/>
      <c r="E5" s="240"/>
      <c r="F5" s="240"/>
      <c r="G5" s="240"/>
    </row>
    <row r="6" spans="2:8" ht="24.95" customHeight="1" x14ac:dyDescent="0.25">
      <c r="B6" s="227" t="s">
        <v>0</v>
      </c>
      <c r="C6" s="229" t="s">
        <v>17</v>
      </c>
      <c r="D6" s="249" t="s">
        <v>87</v>
      </c>
      <c r="E6" s="247" t="s">
        <v>9</v>
      </c>
      <c r="F6" s="231" t="s">
        <v>234</v>
      </c>
      <c r="G6" s="232"/>
    </row>
    <row r="7" spans="2:8" ht="39.950000000000003" customHeight="1" x14ac:dyDescent="0.25">
      <c r="B7" s="228"/>
      <c r="C7" s="230"/>
      <c r="D7" s="250"/>
      <c r="E7" s="248"/>
      <c r="F7" s="192">
        <v>1</v>
      </c>
      <c r="G7" s="192">
        <v>2</v>
      </c>
    </row>
    <row r="8" spans="2:8" ht="17.25" customHeight="1" x14ac:dyDescent="0.25">
      <c r="B8" s="124"/>
      <c r="C8" s="18"/>
      <c r="D8" s="103"/>
      <c r="E8" s="19"/>
      <c r="F8" s="20"/>
      <c r="G8" s="20"/>
    </row>
    <row r="9" spans="2:8" ht="20.100000000000001" customHeight="1" x14ac:dyDescent="0.3">
      <c r="B9" s="223" t="s">
        <v>3</v>
      </c>
      <c r="C9" s="221" t="s">
        <v>22</v>
      </c>
      <c r="D9" s="225">
        <f>Sintetico!C8*(1+BDI!D23)</f>
        <v>0</v>
      </c>
      <c r="E9" s="33" t="s">
        <v>29</v>
      </c>
      <c r="F9" s="177">
        <f>$D$9*F10</f>
        <v>0</v>
      </c>
      <c r="G9" s="177">
        <f>$D$9*G10</f>
        <v>0</v>
      </c>
    </row>
    <row r="10" spans="2:8" s="61" customFormat="1" ht="20.100000000000001" customHeight="1" x14ac:dyDescent="0.3">
      <c r="B10" s="224"/>
      <c r="C10" s="222"/>
      <c r="D10" s="226"/>
      <c r="E10" s="22" t="s">
        <v>12</v>
      </c>
      <c r="F10" s="194"/>
      <c r="G10" s="194"/>
    </row>
    <row r="11" spans="2:8" s="71" customFormat="1" ht="20.100000000000001" customHeight="1" x14ac:dyDescent="0.3">
      <c r="B11" s="223" t="s">
        <v>4</v>
      </c>
      <c r="C11" s="221" t="s">
        <v>51</v>
      </c>
      <c r="D11" s="225">
        <f>Sintetico!C9*(1+BDI!D23)</f>
        <v>0</v>
      </c>
      <c r="E11" s="33" t="s">
        <v>29</v>
      </c>
      <c r="F11" s="177">
        <f>$D$11*F12</f>
        <v>0</v>
      </c>
      <c r="G11" s="177">
        <f>$D$11*G12</f>
        <v>0</v>
      </c>
    </row>
    <row r="12" spans="2:8" s="71" customFormat="1" ht="20.100000000000001" customHeight="1" x14ac:dyDescent="0.3">
      <c r="B12" s="224"/>
      <c r="C12" s="222"/>
      <c r="D12" s="226"/>
      <c r="E12" s="22" t="s">
        <v>12</v>
      </c>
      <c r="F12" s="194"/>
      <c r="G12" s="194"/>
    </row>
    <row r="13" spans="2:8" s="87" customFormat="1" ht="20.100000000000001" customHeight="1" x14ac:dyDescent="0.3">
      <c r="B13" s="223" t="s">
        <v>5</v>
      </c>
      <c r="C13" s="221" t="s">
        <v>88</v>
      </c>
      <c r="D13" s="225">
        <f>Sintetico!C10*(1+BDI!D23)</f>
        <v>0</v>
      </c>
      <c r="E13" s="33" t="s">
        <v>29</v>
      </c>
      <c r="F13" s="177">
        <f>F14*$D$13</f>
        <v>0</v>
      </c>
      <c r="G13" s="177">
        <f>G14*$D$13</f>
        <v>0</v>
      </c>
    </row>
    <row r="14" spans="2:8" s="87" customFormat="1" ht="20.100000000000001" customHeight="1" x14ac:dyDescent="0.3">
      <c r="B14" s="224"/>
      <c r="C14" s="222"/>
      <c r="D14" s="226"/>
      <c r="E14" s="22" t="s">
        <v>12</v>
      </c>
      <c r="F14" s="194"/>
      <c r="G14" s="194"/>
    </row>
    <row r="15" spans="2:8" s="87" customFormat="1" ht="20.100000000000001" customHeight="1" x14ac:dyDescent="0.3">
      <c r="B15" s="223" t="s">
        <v>6</v>
      </c>
      <c r="C15" s="221" t="s">
        <v>69</v>
      </c>
      <c r="D15" s="225">
        <f>Sintetico!C11*(1+BDI!D23)</f>
        <v>0</v>
      </c>
      <c r="E15" s="33" t="s">
        <v>29</v>
      </c>
      <c r="F15" s="177">
        <f>$D$15*F16</f>
        <v>0</v>
      </c>
      <c r="G15" s="177">
        <f>$D$15*G16</f>
        <v>0</v>
      </c>
    </row>
    <row r="16" spans="2:8" s="87" customFormat="1" ht="20.100000000000001" customHeight="1" x14ac:dyDescent="0.3">
      <c r="B16" s="224"/>
      <c r="C16" s="222"/>
      <c r="D16" s="226"/>
      <c r="E16" s="22" t="s">
        <v>12</v>
      </c>
      <c r="F16" s="194"/>
      <c r="G16" s="194"/>
    </row>
    <row r="17" spans="2:7" ht="26.25" customHeight="1" x14ac:dyDescent="0.25">
      <c r="B17" s="125"/>
      <c r="C17" s="190" t="s">
        <v>233</v>
      </c>
      <c r="D17" s="191">
        <f>SUM(D9:D16)</f>
        <v>0</v>
      </c>
      <c r="E17" s="69"/>
      <c r="F17" s="7"/>
      <c r="G17" s="7"/>
    </row>
    <row r="18" spans="2:7" ht="26.25" x14ac:dyDescent="0.4">
      <c r="B18" s="126" t="s">
        <v>59</v>
      </c>
      <c r="C18" s="67"/>
      <c r="D18" s="104"/>
      <c r="E18" s="68"/>
      <c r="F18" s="32">
        <f>F9+F11+F13+F15</f>
        <v>0</v>
      </c>
      <c r="G18" s="32">
        <f>G9+G11+G13+G15</f>
        <v>0</v>
      </c>
    </row>
    <row r="19" spans="2:7" s="66" customFormat="1" ht="26.25" x14ac:dyDescent="0.4">
      <c r="B19" s="127" t="s">
        <v>60</v>
      </c>
      <c r="C19" s="67"/>
      <c r="D19" s="104"/>
      <c r="E19" s="68"/>
      <c r="F19" s="193" t="e">
        <f>F18/$D$17</f>
        <v>#DIV/0!</v>
      </c>
      <c r="G19" s="193" t="e">
        <f>G18/$D$17</f>
        <v>#DIV/0!</v>
      </c>
    </row>
    <row r="20" spans="2:7" ht="26.25" x14ac:dyDescent="0.4">
      <c r="B20" s="126" t="s">
        <v>61</v>
      </c>
      <c r="C20" s="67"/>
      <c r="D20" s="104"/>
      <c r="E20" s="68"/>
      <c r="F20" s="32">
        <f>F18</f>
        <v>0</v>
      </c>
      <c r="G20" s="32">
        <f>G18+F20</f>
        <v>0</v>
      </c>
    </row>
    <row r="21" spans="2:7" ht="26.25" x14ac:dyDescent="0.4">
      <c r="B21" s="127" t="s">
        <v>62</v>
      </c>
      <c r="C21" s="67"/>
      <c r="D21" s="104"/>
      <c r="E21" s="68"/>
      <c r="F21" s="193" t="e">
        <f>F20/$D$17</f>
        <v>#DIV/0!</v>
      </c>
      <c r="G21" s="193" t="e">
        <f>G20/$D$17</f>
        <v>#DIV/0!</v>
      </c>
    </row>
    <row r="22" spans="2:7" ht="56.25" customHeight="1" x14ac:dyDescent="0.25">
      <c r="B22" s="234" t="s">
        <v>232</v>
      </c>
      <c r="C22" s="234"/>
      <c r="D22" s="234"/>
      <c r="E22" s="234"/>
      <c r="F22" s="234"/>
      <c r="G22" s="234"/>
    </row>
  </sheetData>
  <mergeCells count="21">
    <mergeCell ref="F6:G6"/>
    <mergeCell ref="B1:G1"/>
    <mergeCell ref="B22:G22"/>
    <mergeCell ref="D15:D16"/>
    <mergeCell ref="B15:B16"/>
    <mergeCell ref="C15:C16"/>
    <mergeCell ref="D13:D14"/>
    <mergeCell ref="B13:B14"/>
    <mergeCell ref="C13:C14"/>
    <mergeCell ref="D2:G5"/>
    <mergeCell ref="B2:C5"/>
    <mergeCell ref="B11:B12"/>
    <mergeCell ref="C11:C12"/>
    <mergeCell ref="D11:D12"/>
    <mergeCell ref="E6:E7"/>
    <mergeCell ref="D6:D7"/>
    <mergeCell ref="C9:C10"/>
    <mergeCell ref="B9:B10"/>
    <mergeCell ref="D9:D10"/>
    <mergeCell ref="B6:B7"/>
    <mergeCell ref="C6:C7"/>
  </mergeCells>
  <pageMargins left="0.51181102362204722" right="0.51181102362204722" top="0.78740157480314965" bottom="0.78740157480314965" header="0.31496062992125984" footer="0.31496062992125984"/>
  <pageSetup paperSize="9" scale="42" fitToHeight="0" orientation="portrait" r:id="rId1"/>
  <headerFooter>
    <oddFooter>&amp;L&amp;A&amp;CPágina &amp;P de &amp;N&amp;RRegis da SilvaCREA SC 115225-0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M12"/>
  <sheetViews>
    <sheetView view="pageBreakPreview" zoomScale="90" zoomScaleSheetLayoutView="90" workbookViewId="0">
      <pane ySplit="9" topLeftCell="A10" activePane="bottomLeft" state="frozen"/>
      <selection activeCell="B7" sqref="B7"/>
      <selection pane="bottomLeft" activeCell="H11" sqref="H11"/>
    </sheetView>
  </sheetViews>
  <sheetFormatPr defaultColWidth="9.140625" defaultRowHeight="15" x14ac:dyDescent="0.25"/>
  <cols>
    <col min="1" max="1" width="9.140625" style="48"/>
    <col min="2" max="4" width="14.7109375" style="1" customWidth="1"/>
    <col min="5" max="5" width="46.5703125" style="2" bestFit="1" customWidth="1"/>
    <col min="6" max="6" width="14.7109375" style="11" customWidth="1"/>
    <col min="7" max="7" width="14.7109375" style="10" customWidth="1"/>
    <col min="8" max="10" width="15.7109375" style="10" customWidth="1"/>
    <col min="11" max="11" width="10.42578125" style="48" customWidth="1"/>
    <col min="12" max="12" width="10.140625" style="48" bestFit="1" customWidth="1"/>
    <col min="13" max="13" width="23.7109375" style="48" bestFit="1" customWidth="1"/>
    <col min="14" max="14" width="8.7109375" style="48" customWidth="1"/>
    <col min="15" max="15" width="10.7109375" style="48" customWidth="1"/>
    <col min="16" max="16" width="12.85546875" style="48" bestFit="1" customWidth="1"/>
    <col min="17" max="17" width="10.5703125" style="48" bestFit="1" customWidth="1"/>
    <col min="18" max="16384" width="9.140625" style="48"/>
  </cols>
  <sheetData>
    <row r="1" spans="2:13" s="107" customFormat="1" ht="39" customHeight="1" x14ac:dyDescent="0.25">
      <c r="B1" s="195" t="s">
        <v>231</v>
      </c>
      <c r="C1" s="195"/>
      <c r="D1" s="195"/>
      <c r="E1" s="195"/>
      <c r="F1" s="195"/>
      <c r="G1" s="195"/>
      <c r="H1" s="195"/>
      <c r="I1" s="195"/>
      <c r="J1" s="195"/>
    </row>
    <row r="2" spans="2:13" ht="14.45" customHeight="1" x14ac:dyDescent="0.25">
      <c r="B2" s="260" t="s">
        <v>216</v>
      </c>
      <c r="C2" s="261"/>
      <c r="D2" s="261"/>
      <c r="E2" s="252" t="s">
        <v>50</v>
      </c>
      <c r="F2" s="252"/>
      <c r="G2" s="252"/>
      <c r="H2" s="252"/>
      <c r="I2" s="252"/>
      <c r="J2" s="253"/>
    </row>
    <row r="3" spans="2:13" ht="15" customHeight="1" x14ac:dyDescent="0.25">
      <c r="B3" s="262"/>
      <c r="C3" s="263"/>
      <c r="D3" s="263"/>
      <c r="E3" s="254"/>
      <c r="F3" s="254"/>
      <c r="G3" s="254"/>
      <c r="H3" s="254"/>
      <c r="I3" s="254"/>
      <c r="J3" s="255"/>
    </row>
    <row r="4" spans="2:13" ht="15" customHeight="1" x14ac:dyDescent="0.25">
      <c r="B4" s="262"/>
      <c r="C4" s="263"/>
      <c r="D4" s="263"/>
      <c r="E4" s="254"/>
      <c r="F4" s="254"/>
      <c r="G4" s="254"/>
      <c r="H4" s="254"/>
      <c r="I4" s="254"/>
      <c r="J4" s="255"/>
    </row>
    <row r="5" spans="2:13" ht="15.75" customHeight="1" thickBot="1" x14ac:dyDescent="0.3">
      <c r="B5" s="264"/>
      <c r="C5" s="265"/>
      <c r="D5" s="265"/>
      <c r="E5" s="254"/>
      <c r="F5" s="254"/>
      <c r="G5" s="254"/>
      <c r="H5" s="254"/>
      <c r="I5" s="254"/>
      <c r="J5" s="255"/>
    </row>
    <row r="6" spans="2:13" ht="15" customHeight="1" x14ac:dyDescent="0.25">
      <c r="B6" s="256" t="s">
        <v>54</v>
      </c>
      <c r="C6" s="257"/>
      <c r="D6" s="256"/>
      <c r="E6" s="53" t="s">
        <v>58</v>
      </c>
      <c r="F6" s="51" t="s">
        <v>55</v>
      </c>
      <c r="G6" s="52" t="s">
        <v>56</v>
      </c>
      <c r="H6" s="56"/>
      <c r="I6" s="58"/>
      <c r="J6" s="128"/>
    </row>
    <row r="7" spans="2:13" ht="31.5" customHeight="1" thickBot="1" x14ac:dyDescent="0.3">
      <c r="B7" s="258"/>
      <c r="C7" s="259"/>
      <c r="D7" s="258"/>
      <c r="E7" s="88">
        <v>2</v>
      </c>
      <c r="F7" s="55">
        <f>(J11)*1</f>
        <v>0</v>
      </c>
      <c r="G7" s="54">
        <f>F7*E7</f>
        <v>0</v>
      </c>
      <c r="H7" s="57"/>
      <c r="I7" s="58"/>
      <c r="J7" s="128"/>
      <c r="M7" s="15"/>
    </row>
    <row r="8" spans="2:13" ht="15.75" thickBot="1" x14ac:dyDescent="0.3">
      <c r="B8" s="125"/>
      <c r="C8" s="59"/>
      <c r="D8" s="59"/>
      <c r="E8" s="34"/>
      <c r="F8" s="17"/>
      <c r="G8" s="16"/>
      <c r="H8" s="16"/>
      <c r="I8" s="16"/>
      <c r="J8" s="129"/>
    </row>
    <row r="9" spans="2:13" s="2" customFormat="1" ht="30" x14ac:dyDescent="0.25">
      <c r="B9" s="78" t="s">
        <v>0</v>
      </c>
      <c r="C9" s="78" t="s">
        <v>63</v>
      </c>
      <c r="D9" s="78" t="s">
        <v>52</v>
      </c>
      <c r="E9" s="108" t="s">
        <v>2</v>
      </c>
      <c r="F9" s="108" t="s">
        <v>9</v>
      </c>
      <c r="G9" s="47" t="s">
        <v>53</v>
      </c>
      <c r="H9" s="47" t="s">
        <v>65</v>
      </c>
      <c r="I9" s="47" t="s">
        <v>57</v>
      </c>
      <c r="J9" s="47" t="s">
        <v>8</v>
      </c>
    </row>
    <row r="10" spans="2:13" s="42" customFormat="1" ht="30" x14ac:dyDescent="0.25">
      <c r="B10" s="130" t="s">
        <v>74</v>
      </c>
      <c r="C10" s="50"/>
      <c r="D10" s="50"/>
      <c r="E10" s="44" t="s">
        <v>51</v>
      </c>
      <c r="F10" s="45"/>
      <c r="G10" s="46"/>
      <c r="H10" s="46"/>
      <c r="I10" s="46"/>
      <c r="J10" s="46"/>
    </row>
    <row r="11" spans="2:13" s="83" customFormat="1" x14ac:dyDescent="0.25">
      <c r="B11" s="72" t="s">
        <v>70</v>
      </c>
      <c r="C11" s="72" t="s">
        <v>64</v>
      </c>
      <c r="D11" s="72" t="s">
        <v>229</v>
      </c>
      <c r="E11" s="80" t="s">
        <v>230</v>
      </c>
      <c r="F11" s="65" t="s">
        <v>10</v>
      </c>
      <c r="G11" s="9">
        <v>55</v>
      </c>
      <c r="H11" s="181"/>
      <c r="I11" s="9">
        <f>G11</f>
        <v>55</v>
      </c>
      <c r="J11" s="9">
        <f>I11*H11</f>
        <v>0</v>
      </c>
    </row>
    <row r="12" spans="2:13" s="70" customFormat="1" ht="55.5" customHeight="1" x14ac:dyDescent="0.25">
      <c r="B12" s="251" t="s">
        <v>232</v>
      </c>
      <c r="C12" s="251"/>
      <c r="D12" s="251"/>
      <c r="E12" s="251"/>
      <c r="F12" s="251"/>
      <c r="G12" s="251"/>
      <c r="H12" s="251"/>
      <c r="I12" s="251"/>
      <c r="J12" s="251"/>
      <c r="M12" s="15"/>
    </row>
  </sheetData>
  <sheetProtection algorithmName="SHA-512" hashValue="CHwUUzT91Zjk7LDrqFYVdA5XczpEjdp1EDVd7BDGTdt/00HzatN7EXY4iDu1Azspznfq4MAZq9P2jzdZIM+6Ew==" saltValue="ex1i1mE04X+qyAkfF89m4g==" spinCount="100000" sheet="1" objects="1" scenarios="1"/>
  <mergeCells count="5">
    <mergeCell ref="B12:J12"/>
    <mergeCell ref="B1:J1"/>
    <mergeCell ref="E2:J5"/>
    <mergeCell ref="B6:D7"/>
    <mergeCell ref="B2:D5"/>
  </mergeCells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headerFooter>
    <oddFooter>&amp;L&amp;A&amp;CPágina &amp;P de &amp;N&amp;RRegis da SilvaCREA SC 115225-0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772F-CD21-488A-B538-896F5483EC73}">
  <sheetPr>
    <pageSetUpPr fitToPage="1"/>
  </sheetPr>
  <dimension ref="A1:F39"/>
  <sheetViews>
    <sheetView view="pageBreakPreview" zoomScaleSheetLayoutView="100" workbookViewId="0">
      <pane ySplit="7" topLeftCell="A14" activePane="bottomLeft" state="frozen"/>
      <selection activeCell="B7" sqref="B7"/>
      <selection pane="bottomLeft" activeCell="D20" sqref="D20"/>
    </sheetView>
  </sheetViews>
  <sheetFormatPr defaultColWidth="9.140625" defaultRowHeight="15" x14ac:dyDescent="0.25"/>
  <cols>
    <col min="1" max="1" width="9.140625" style="23" customWidth="1"/>
    <col min="2" max="2" width="7.5703125" style="24" customWidth="1"/>
    <col min="3" max="3" width="91.42578125" style="31" customWidth="1"/>
    <col min="4" max="4" width="14.7109375" style="30" bestFit="1" customWidth="1"/>
    <col min="5" max="16384" width="9.140625" style="23"/>
  </cols>
  <sheetData>
    <row r="1" spans="1:4" ht="39.75" customHeight="1" x14ac:dyDescent="0.25">
      <c r="B1" s="195" t="s">
        <v>231</v>
      </c>
      <c r="C1" s="195"/>
      <c r="D1" s="195"/>
    </row>
    <row r="2" spans="1:4" ht="15" customHeight="1" x14ac:dyDescent="0.25">
      <c r="B2" s="266" t="s">
        <v>45</v>
      </c>
      <c r="C2" s="267"/>
      <c r="D2" s="272"/>
    </row>
    <row r="3" spans="1:4" ht="15" customHeight="1" x14ac:dyDescent="0.25">
      <c r="B3" s="268"/>
      <c r="C3" s="269"/>
      <c r="D3" s="273"/>
    </row>
    <row r="4" spans="1:4" ht="15" customHeight="1" x14ac:dyDescent="0.25">
      <c r="B4" s="268"/>
      <c r="C4" s="269"/>
      <c r="D4" s="273"/>
    </row>
    <row r="5" spans="1:4" ht="15.75" customHeight="1" thickBot="1" x14ac:dyDescent="0.3">
      <c r="B5" s="270"/>
      <c r="C5" s="271"/>
      <c r="D5" s="274"/>
    </row>
    <row r="6" spans="1:4" ht="15" customHeight="1" x14ac:dyDescent="0.25">
      <c r="B6" s="275" t="s">
        <v>0</v>
      </c>
      <c r="C6" s="277" t="s">
        <v>2</v>
      </c>
      <c r="D6" s="279" t="s">
        <v>34</v>
      </c>
    </row>
    <row r="7" spans="1:4" ht="31.5" customHeight="1" thickBot="1" x14ac:dyDescent="0.3">
      <c r="B7" s="276"/>
      <c r="C7" s="278"/>
      <c r="D7" s="280"/>
    </row>
    <row r="8" spans="1:4" s="37" customFormat="1" x14ac:dyDescent="0.25">
      <c r="A8" s="35"/>
      <c r="B8" s="131" t="s">
        <v>3</v>
      </c>
      <c r="C8" s="36" t="s">
        <v>48</v>
      </c>
      <c r="D8" s="182">
        <f>SUM(D9:D13)</f>
        <v>0</v>
      </c>
    </row>
    <row r="9" spans="1:4" x14ac:dyDescent="0.25">
      <c r="A9" s="24"/>
      <c r="B9" s="109" t="s">
        <v>18</v>
      </c>
      <c r="C9" s="25" t="s">
        <v>35</v>
      </c>
      <c r="D9" s="110"/>
    </row>
    <row r="10" spans="1:4" x14ac:dyDescent="0.25">
      <c r="A10" s="24"/>
      <c r="B10" s="109" t="s">
        <v>23</v>
      </c>
      <c r="C10" s="25" t="s">
        <v>38</v>
      </c>
      <c r="D10" s="110"/>
    </row>
    <row r="11" spans="1:4" x14ac:dyDescent="0.25">
      <c r="A11" s="24"/>
      <c r="B11" s="109" t="s">
        <v>24</v>
      </c>
      <c r="C11" s="25" t="s">
        <v>39</v>
      </c>
      <c r="D11" s="110"/>
    </row>
    <row r="12" spans="1:4" x14ac:dyDescent="0.25">
      <c r="A12" s="24"/>
      <c r="B12" s="109" t="s">
        <v>25</v>
      </c>
      <c r="C12" s="38" t="s">
        <v>40</v>
      </c>
      <c r="D12" s="132"/>
    </row>
    <row r="13" spans="1:4" ht="15.75" thickBot="1" x14ac:dyDescent="0.3">
      <c r="A13" s="24"/>
      <c r="B13" s="133" t="s">
        <v>19</v>
      </c>
      <c r="C13" s="26" t="s">
        <v>37</v>
      </c>
      <c r="D13" s="134"/>
    </row>
    <row r="14" spans="1:4" ht="9.9499999999999993" customHeight="1" thickBot="1" x14ac:dyDescent="0.3">
      <c r="A14" s="24"/>
      <c r="B14" s="135"/>
      <c r="C14" s="27"/>
      <c r="D14" s="136"/>
    </row>
    <row r="15" spans="1:4" s="37" customFormat="1" x14ac:dyDescent="0.25">
      <c r="A15" s="35"/>
      <c r="B15" s="131" t="s">
        <v>4</v>
      </c>
      <c r="C15" s="36" t="s">
        <v>49</v>
      </c>
      <c r="D15" s="182">
        <f>SUM(D16)</f>
        <v>0</v>
      </c>
    </row>
    <row r="16" spans="1:4" ht="15.75" thickBot="1" x14ac:dyDescent="0.3">
      <c r="A16" s="24"/>
      <c r="B16" s="133" t="s">
        <v>20</v>
      </c>
      <c r="C16" s="26" t="s">
        <v>36</v>
      </c>
      <c r="D16" s="134"/>
    </row>
    <row r="17" spans="1:6" ht="9.9499999999999993" customHeight="1" thickBot="1" x14ac:dyDescent="0.3">
      <c r="A17" s="24"/>
      <c r="B17" s="135"/>
      <c r="C17" s="27"/>
      <c r="D17" s="137"/>
    </row>
    <row r="18" spans="1:6" s="37" customFormat="1" x14ac:dyDescent="0.25">
      <c r="A18" s="35"/>
      <c r="B18" s="131" t="s">
        <v>5</v>
      </c>
      <c r="C18" s="36" t="s">
        <v>41</v>
      </c>
      <c r="D18" s="182">
        <f>SUM(D19:D21)</f>
        <v>0</v>
      </c>
    </row>
    <row r="19" spans="1:6" x14ac:dyDescent="0.25">
      <c r="A19" s="24"/>
      <c r="B19" s="109" t="s">
        <v>30</v>
      </c>
      <c r="C19" s="25" t="s">
        <v>28</v>
      </c>
      <c r="D19" s="110"/>
    </row>
    <row r="20" spans="1:6" x14ac:dyDescent="0.25">
      <c r="A20" s="24"/>
      <c r="B20" s="109" t="s">
        <v>31</v>
      </c>
      <c r="C20" s="25" t="s">
        <v>26</v>
      </c>
      <c r="D20" s="110"/>
    </row>
    <row r="21" spans="1:6" ht="15.75" thickBot="1" x14ac:dyDescent="0.3">
      <c r="A21" s="24"/>
      <c r="B21" s="133" t="s">
        <v>32</v>
      </c>
      <c r="C21" s="26" t="s">
        <v>27</v>
      </c>
      <c r="D21" s="134"/>
      <c r="F21" s="39"/>
    </row>
    <row r="22" spans="1:6" ht="9.9499999999999993" customHeight="1" thickBot="1" x14ac:dyDescent="0.3">
      <c r="A22" s="24"/>
      <c r="B22" s="135"/>
      <c r="C22" s="28"/>
      <c r="D22" s="136"/>
    </row>
    <row r="23" spans="1:6" ht="15.75" thickBot="1" x14ac:dyDescent="0.3">
      <c r="A23" s="24"/>
      <c r="B23" s="138" t="s">
        <v>6</v>
      </c>
      <c r="C23" s="29" t="s">
        <v>42</v>
      </c>
      <c r="D23" s="183">
        <f>((1+(D9+D10+D12+D11))*(1+D13)*(1+D16)/(1-(D19+D20+D21))-1)</f>
        <v>0</v>
      </c>
      <c r="F23" s="40"/>
    </row>
    <row r="24" spans="1:6" x14ac:dyDescent="0.25">
      <c r="B24" s="135"/>
      <c r="C24" s="27"/>
      <c r="D24" s="139"/>
    </row>
    <row r="25" spans="1:6" ht="17.25" customHeight="1" x14ac:dyDescent="0.25">
      <c r="B25" s="135" t="s">
        <v>221</v>
      </c>
      <c r="D25" s="139"/>
    </row>
    <row r="26" spans="1:6" x14ac:dyDescent="0.25">
      <c r="B26" s="135" t="s">
        <v>46</v>
      </c>
      <c r="D26" s="139"/>
    </row>
    <row r="27" spans="1:6" x14ac:dyDescent="0.25">
      <c r="B27" s="135"/>
      <c r="D27" s="139"/>
    </row>
    <row r="28" spans="1:6" x14ac:dyDescent="0.25">
      <c r="B28" s="135"/>
      <c r="D28" s="139"/>
    </row>
    <row r="29" spans="1:6" x14ac:dyDescent="0.25">
      <c r="B29" s="135"/>
      <c r="D29" s="139"/>
    </row>
    <row r="30" spans="1:6" ht="21" x14ac:dyDescent="0.35">
      <c r="B30" s="135"/>
      <c r="C30" s="184" t="s">
        <v>43</v>
      </c>
      <c r="D30" s="139"/>
    </row>
    <row r="31" spans="1:6" ht="21" x14ac:dyDescent="0.35">
      <c r="B31" s="135"/>
      <c r="C31" s="184" t="s">
        <v>44</v>
      </c>
      <c r="D31" s="139"/>
    </row>
    <row r="32" spans="1:6" ht="21" x14ac:dyDescent="0.35">
      <c r="B32" s="135"/>
      <c r="C32" s="184"/>
      <c r="D32" s="139"/>
    </row>
    <row r="33" spans="2:4" ht="21" customHeight="1" x14ac:dyDescent="0.35">
      <c r="B33" s="135"/>
      <c r="C33" s="185" t="s">
        <v>232</v>
      </c>
      <c r="D33" s="139"/>
    </row>
    <row r="34" spans="2:4" ht="21" x14ac:dyDescent="0.35">
      <c r="B34" s="135"/>
      <c r="C34" s="184"/>
      <c r="D34" s="139"/>
    </row>
    <row r="35" spans="2:4" ht="21" x14ac:dyDescent="0.35">
      <c r="B35" s="140"/>
      <c r="C35" s="141"/>
      <c r="D35" s="142"/>
    </row>
    <row r="36" spans="2:4" x14ac:dyDescent="0.25">
      <c r="D36" s="41"/>
    </row>
    <row r="37" spans="2:4" x14ac:dyDescent="0.25">
      <c r="D37" s="41"/>
    </row>
    <row r="38" spans="2:4" x14ac:dyDescent="0.25">
      <c r="D38" s="41"/>
    </row>
    <row r="39" spans="2:4" x14ac:dyDescent="0.25">
      <c r="D39" s="41"/>
    </row>
  </sheetData>
  <sheetProtection algorithmName="SHA-512" hashValue="2lHXPvjFN1ayCKxvZdCI2B545ACPeKRRqGied8TH56wYTZWNMZS0IxoGj0UftfRkpGZ4jLhANgWvGHOzy5ReHg==" saltValue="xzZIhYlgg+WtCdz36WQHRQ==" spinCount="100000" sheet="1" objects="1" scenarios="1"/>
  <mergeCells count="6">
    <mergeCell ref="B1:D1"/>
    <mergeCell ref="B2:C5"/>
    <mergeCell ref="D2:D5"/>
    <mergeCell ref="B6:B7"/>
    <mergeCell ref="C6:C7"/>
    <mergeCell ref="D6:D7"/>
  </mergeCells>
  <pageMargins left="0.51181102362204722" right="0.51181102362204722" top="0.78740157480314965" bottom="0.78740157480314965" header="0.31496062992125984" footer="0.31496062992125984"/>
  <pageSetup paperSize="9" scale="81" fitToHeight="0" orientation="portrait" r:id="rId1"/>
  <headerFooter>
    <oddFooter>&amp;L&amp;A&amp;CPágina &amp;P de &amp;N&amp;RRegis da SilvaCREA SC 115225-0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Sintetico</vt:lpstr>
      <vt:lpstr>Global Estimado</vt:lpstr>
      <vt:lpstr>CronFisFin</vt:lpstr>
      <vt:lpstr>CPU_ADM</vt:lpstr>
      <vt:lpstr>BDI</vt:lpstr>
      <vt:lpstr>BDI!Area_de_impressao</vt:lpstr>
      <vt:lpstr>CPU_ADM!Area_de_impressao</vt:lpstr>
      <vt:lpstr>CronFisFin!Area_de_impressao</vt:lpstr>
      <vt:lpstr>'Global Estimado'!Area_de_impressao</vt:lpstr>
      <vt:lpstr>Sintetico!Area_de_impressao</vt:lpstr>
      <vt:lpstr>BDI!Titulos_de_impressao</vt:lpstr>
      <vt:lpstr>CPU_ADM!Titulos_de_impressao</vt:lpstr>
      <vt:lpstr>CronFisFin!Titulos_de_impressao</vt:lpstr>
      <vt:lpstr>'Global Estimado'!Titulos_de_impressao</vt:lpstr>
      <vt:lpstr>Sintetico!Titulos_de_impressao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Ferreira Dodd Mariano</dc:creator>
  <cp:lastModifiedBy>proplan-p137452</cp:lastModifiedBy>
  <cp:lastPrinted>2019-10-21T18:05:54Z</cp:lastPrinted>
  <dcterms:created xsi:type="dcterms:W3CDTF">2012-03-06T14:08:34Z</dcterms:created>
  <dcterms:modified xsi:type="dcterms:W3CDTF">2019-11-19T18:54:22Z</dcterms:modified>
</cp:coreProperties>
</file>